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 activeTab="1"/>
  </bookViews>
  <sheets>
    <sheet name="29.11.2016" sheetId="1" r:id="rId1"/>
    <sheet name="1.12.2016" sheetId="2" r:id="rId2"/>
  </sheets>
  <definedNames>
    <definedName name="_xlnm.Print_Titles" localSheetId="1">'1.12.2016'!$1:$4</definedName>
    <definedName name="_xlnm.Print_Titles" localSheetId="0">'29.11.2016'!$1:$3</definedName>
    <definedName name="_xlnm.Print_Area" localSheetId="1">'1.12.2016'!$A$1:$T$68</definedName>
    <definedName name="_xlnm.Print_Area" localSheetId="0">'29.11.2016'!$A$1:$T$68</definedName>
  </definedNames>
  <calcPr calcId="124519"/>
</workbook>
</file>

<file path=xl/calcChain.xml><?xml version="1.0" encoding="utf-8"?>
<calcChain xmlns="http://schemas.openxmlformats.org/spreadsheetml/2006/main">
  <c r="K20" i="2"/>
  <c r="K47"/>
  <c r="K44"/>
  <c r="K42"/>
  <c r="K29"/>
  <c r="K67"/>
  <c r="K65"/>
  <c r="E57" l="1"/>
  <c r="J57" s="1"/>
  <c r="H57" s="1"/>
  <c r="S64"/>
  <c r="E67"/>
  <c r="J67" s="1"/>
  <c r="T66"/>
  <c r="S66"/>
  <c r="K66"/>
  <c r="I66" s="1"/>
  <c r="E66"/>
  <c r="J66" s="1"/>
  <c r="H66" s="1"/>
  <c r="E65"/>
  <c r="J65" s="1"/>
  <c r="T64"/>
  <c r="T68" s="1"/>
  <c r="S68"/>
  <c r="K64"/>
  <c r="E64"/>
  <c r="J64" s="1"/>
  <c r="E61"/>
  <c r="J61" s="1"/>
  <c r="E60"/>
  <c r="J60" s="1"/>
  <c r="E56"/>
  <c r="J56" s="1"/>
  <c r="H56" s="1"/>
  <c r="H58" s="1"/>
  <c r="G54"/>
  <c r="K54" s="1"/>
  <c r="E54"/>
  <c r="J54" s="1"/>
  <c r="H54" s="1"/>
  <c r="G53"/>
  <c r="K53" s="1"/>
  <c r="E53"/>
  <c r="J53" s="1"/>
  <c r="H53" s="1"/>
  <c r="T52"/>
  <c r="T55" s="1"/>
  <c r="S52"/>
  <c r="S55" s="1"/>
  <c r="K52"/>
  <c r="K55" s="1"/>
  <c r="E52"/>
  <c r="J52" s="1"/>
  <c r="J55" s="1"/>
  <c r="Q49"/>
  <c r="G49"/>
  <c r="E49"/>
  <c r="Q48"/>
  <c r="G48"/>
  <c r="E48"/>
  <c r="Q47"/>
  <c r="S47" s="1"/>
  <c r="E47"/>
  <c r="J47" s="1"/>
  <c r="Q46"/>
  <c r="S46" s="1"/>
  <c r="K46"/>
  <c r="I46" s="1"/>
  <c r="E46"/>
  <c r="J46" s="1"/>
  <c r="H46" s="1"/>
  <c r="T45"/>
  <c r="S45"/>
  <c r="K45"/>
  <c r="I45" s="1"/>
  <c r="E45"/>
  <c r="J45" s="1"/>
  <c r="H45" s="1"/>
  <c r="E44"/>
  <c r="J44" s="1"/>
  <c r="T43"/>
  <c r="T50" s="1"/>
  <c r="S43"/>
  <c r="K43"/>
  <c r="I43" s="1"/>
  <c r="E43"/>
  <c r="J43" s="1"/>
  <c r="H43" s="1"/>
  <c r="J42"/>
  <c r="E42"/>
  <c r="S41"/>
  <c r="K41"/>
  <c r="N41" s="1"/>
  <c r="E41"/>
  <c r="J41" s="1"/>
  <c r="S40"/>
  <c r="K40"/>
  <c r="I40" s="1"/>
  <c r="E40"/>
  <c r="J40" s="1"/>
  <c r="H40" s="1"/>
  <c r="Q39"/>
  <c r="S39" s="1"/>
  <c r="K39"/>
  <c r="I39" s="1"/>
  <c r="E39"/>
  <c r="J39" s="1"/>
  <c r="H39" s="1"/>
  <c r="S38"/>
  <c r="K38"/>
  <c r="N38" s="1"/>
  <c r="E38"/>
  <c r="J38" s="1"/>
  <c r="H38" s="1"/>
  <c r="Q37"/>
  <c r="S37" s="1"/>
  <c r="K37"/>
  <c r="N37" s="1"/>
  <c r="E37"/>
  <c r="J37" s="1"/>
  <c r="H37" s="1"/>
  <c r="Q36"/>
  <c r="S36" s="1"/>
  <c r="K36"/>
  <c r="N36" s="1"/>
  <c r="E36"/>
  <c r="J36" s="1"/>
  <c r="S34"/>
  <c r="K34"/>
  <c r="N34" s="1"/>
  <c r="E34"/>
  <c r="J34" s="1"/>
  <c r="H34" s="1"/>
  <c r="S33"/>
  <c r="K33"/>
  <c r="N33" s="1"/>
  <c r="E33"/>
  <c r="J33" s="1"/>
  <c r="H33" s="1"/>
  <c r="Q32"/>
  <c r="S32" s="1"/>
  <c r="K32"/>
  <c r="I32" s="1"/>
  <c r="E32"/>
  <c r="J32" s="1"/>
  <c r="H32" s="1"/>
  <c r="Q31"/>
  <c r="S31" s="1"/>
  <c r="K31"/>
  <c r="I31" s="1"/>
  <c r="E31"/>
  <c r="J31" s="1"/>
  <c r="H31" s="1"/>
  <c r="T30"/>
  <c r="S30"/>
  <c r="K30"/>
  <c r="I30" s="1"/>
  <c r="E30"/>
  <c r="J30" s="1"/>
  <c r="H30" s="1"/>
  <c r="E29"/>
  <c r="J29" s="1"/>
  <c r="T28"/>
  <c r="S28"/>
  <c r="K28"/>
  <c r="I28" s="1"/>
  <c r="E28"/>
  <c r="J28" s="1"/>
  <c r="H28" s="1"/>
  <c r="S27"/>
  <c r="K27"/>
  <c r="N27" s="1"/>
  <c r="E27"/>
  <c r="J27" s="1"/>
  <c r="H27" s="1"/>
  <c r="S26"/>
  <c r="K26"/>
  <c r="E26"/>
  <c r="J26" s="1"/>
  <c r="S25"/>
  <c r="K25"/>
  <c r="N25" s="1"/>
  <c r="E25"/>
  <c r="J25" s="1"/>
  <c r="H25" s="1"/>
  <c r="Q24"/>
  <c r="S24" s="1"/>
  <c r="K24"/>
  <c r="N24" s="1"/>
  <c r="E24"/>
  <c r="J24" s="1"/>
  <c r="H24" s="1"/>
  <c r="Q23"/>
  <c r="S23" s="1"/>
  <c r="K23"/>
  <c r="N23" s="1"/>
  <c r="E23"/>
  <c r="J23" s="1"/>
  <c r="H23" s="1"/>
  <c r="N20"/>
  <c r="E20"/>
  <c r="J20" s="1"/>
  <c r="K19"/>
  <c r="E19"/>
  <c r="J19" s="1"/>
  <c r="H19" s="1"/>
  <c r="S18"/>
  <c r="K18"/>
  <c r="N18" s="1"/>
  <c r="E18"/>
  <c r="J18" s="1"/>
  <c r="H18" s="1"/>
  <c r="S17"/>
  <c r="K17"/>
  <c r="N17" s="1"/>
  <c r="E17"/>
  <c r="J17" s="1"/>
  <c r="H17" s="1"/>
  <c r="S16"/>
  <c r="K16"/>
  <c r="N16" s="1"/>
  <c r="E16"/>
  <c r="J16" s="1"/>
  <c r="H16" s="1"/>
  <c r="S15"/>
  <c r="K15"/>
  <c r="N15" s="1"/>
  <c r="E15"/>
  <c r="J15" s="1"/>
  <c r="H15" s="1"/>
  <c r="R14"/>
  <c r="S14" s="1"/>
  <c r="K14"/>
  <c r="I14" s="1"/>
  <c r="E14"/>
  <c r="J14" s="1"/>
  <c r="H14" s="1"/>
  <c r="R13"/>
  <c r="S13" s="1"/>
  <c r="K13"/>
  <c r="I13" s="1"/>
  <c r="E13"/>
  <c r="J13" s="1"/>
  <c r="H13" s="1"/>
  <c r="S12"/>
  <c r="R12"/>
  <c r="K12"/>
  <c r="I12" s="1"/>
  <c r="E12"/>
  <c r="J12" s="1"/>
  <c r="E9"/>
  <c r="J9" s="1"/>
  <c r="E8"/>
  <c r="J8" s="1"/>
  <c r="E7"/>
  <c r="J7" s="1"/>
  <c r="E6"/>
  <c r="J6" s="1"/>
  <c r="N28" i="1"/>
  <c r="S19"/>
  <c r="S18"/>
  <c r="S17"/>
  <c r="S16"/>
  <c r="S15"/>
  <c r="S14"/>
  <c r="R13"/>
  <c r="S13" s="1"/>
  <c r="R12"/>
  <c r="S12" s="1"/>
  <c r="R11"/>
  <c r="S11" s="1"/>
  <c r="S48" i="2" l="1"/>
  <c r="J49"/>
  <c r="H49" s="1"/>
  <c r="J58"/>
  <c r="K35"/>
  <c r="T35"/>
  <c r="S49"/>
  <c r="I25"/>
  <c r="S35"/>
  <c r="I17"/>
  <c r="I27"/>
  <c r="I33"/>
  <c r="I37"/>
  <c r="I38"/>
  <c r="K49"/>
  <c r="N49" s="1"/>
  <c r="S21"/>
  <c r="I15"/>
  <c r="I19"/>
  <c r="I24"/>
  <c r="S50"/>
  <c r="I41"/>
  <c r="J48"/>
  <c r="H48" s="1"/>
  <c r="J21"/>
  <c r="H12"/>
  <c r="H52"/>
  <c r="H55" s="1"/>
  <c r="J62"/>
  <c r="H60"/>
  <c r="J10"/>
  <c r="I20"/>
  <c r="H20"/>
  <c r="J35"/>
  <c r="H26"/>
  <c r="H35" s="1"/>
  <c r="J50"/>
  <c r="H36"/>
  <c r="H50" s="1"/>
  <c r="N53"/>
  <c r="I53"/>
  <c r="N54"/>
  <c r="I54"/>
  <c r="H61"/>
  <c r="J68"/>
  <c r="H64"/>
  <c r="H68" s="1"/>
  <c r="N12"/>
  <c r="N13"/>
  <c r="N14"/>
  <c r="I16"/>
  <c r="I18"/>
  <c r="K21"/>
  <c r="I23"/>
  <c r="N26"/>
  <c r="N28"/>
  <c r="N30"/>
  <c r="N31"/>
  <c r="N32"/>
  <c r="I34"/>
  <c r="I36"/>
  <c r="N39"/>
  <c r="N40"/>
  <c r="N43"/>
  <c r="N45"/>
  <c r="N46"/>
  <c r="K48"/>
  <c r="I49"/>
  <c r="K50"/>
  <c r="N52"/>
  <c r="N55" s="1"/>
  <c r="I64"/>
  <c r="I68" s="1"/>
  <c r="K68"/>
  <c r="I26"/>
  <c r="I35" s="1"/>
  <c r="I52"/>
  <c r="I55" s="1"/>
  <c r="T66" i="1"/>
  <c r="T64"/>
  <c r="S66"/>
  <c r="S64"/>
  <c r="T53"/>
  <c r="S53"/>
  <c r="T46"/>
  <c r="S46"/>
  <c r="T44"/>
  <c r="S44"/>
  <c r="T29"/>
  <c r="S29"/>
  <c r="T27"/>
  <c r="S27"/>
  <c r="N19"/>
  <c r="T68"/>
  <c r="T58"/>
  <c r="T51"/>
  <c r="T34"/>
  <c r="J62"/>
  <c r="H62" i="2" l="1"/>
  <c r="I21"/>
  <c r="I48"/>
  <c r="I50" s="1"/>
  <c r="N48"/>
  <c r="N50" s="1"/>
  <c r="N21"/>
  <c r="N35"/>
  <c r="H21"/>
  <c r="S61" i="1"/>
  <c r="N61"/>
  <c r="E61"/>
  <c r="I61" s="1"/>
  <c r="H61" s="1"/>
  <c r="S60"/>
  <c r="S62" s="1"/>
  <c r="N60"/>
  <c r="E60"/>
  <c r="I60" s="1"/>
  <c r="N62" l="1"/>
  <c r="H60"/>
  <c r="H62" s="1"/>
  <c r="I62"/>
  <c r="K60"/>
  <c r="K61"/>
  <c r="E19"/>
  <c r="I19" s="1"/>
  <c r="H19" s="1"/>
  <c r="S57"/>
  <c r="N57"/>
  <c r="E57"/>
  <c r="I57" s="1"/>
  <c r="H57" s="1"/>
  <c r="S56"/>
  <c r="E56"/>
  <c r="I56" s="1"/>
  <c r="H56" s="1"/>
  <c r="G55"/>
  <c r="E55"/>
  <c r="G54"/>
  <c r="E54"/>
  <c r="J53"/>
  <c r="N53" s="1"/>
  <c r="E53"/>
  <c r="I53" s="1"/>
  <c r="G50"/>
  <c r="Q50"/>
  <c r="E50"/>
  <c r="Q49"/>
  <c r="G49"/>
  <c r="E49"/>
  <c r="Q48"/>
  <c r="S48" s="1"/>
  <c r="N48"/>
  <c r="E48"/>
  <c r="I48" s="1"/>
  <c r="Q47"/>
  <c r="J47"/>
  <c r="N47" s="1"/>
  <c r="S47"/>
  <c r="E47"/>
  <c r="I47" s="1"/>
  <c r="H47" s="1"/>
  <c r="J46"/>
  <c r="K46" s="1"/>
  <c r="E46"/>
  <c r="I46" s="1"/>
  <c r="H46" s="1"/>
  <c r="S45"/>
  <c r="N45"/>
  <c r="E45"/>
  <c r="I45" s="1"/>
  <c r="J44"/>
  <c r="K44" s="1"/>
  <c r="E44"/>
  <c r="I44" s="1"/>
  <c r="H44" s="1"/>
  <c r="S43"/>
  <c r="N43"/>
  <c r="E43"/>
  <c r="I43" s="1"/>
  <c r="K62" l="1"/>
  <c r="H53"/>
  <c r="J49"/>
  <c r="N49" s="1"/>
  <c r="J54"/>
  <c r="S55"/>
  <c r="K19"/>
  <c r="S50"/>
  <c r="I55"/>
  <c r="H55" s="1"/>
  <c r="J55"/>
  <c r="I49"/>
  <c r="H49" s="1"/>
  <c r="I54"/>
  <c r="H54" s="1"/>
  <c r="S54"/>
  <c r="K53"/>
  <c r="I50"/>
  <c r="H50" s="1"/>
  <c r="J50"/>
  <c r="S49"/>
  <c r="K49"/>
  <c r="K47"/>
  <c r="N46"/>
  <c r="N44"/>
  <c r="S42"/>
  <c r="J42"/>
  <c r="K42" s="1"/>
  <c r="E42"/>
  <c r="I42" s="1"/>
  <c r="H42" s="1"/>
  <c r="S41"/>
  <c r="J41"/>
  <c r="K41" s="1"/>
  <c r="E41"/>
  <c r="I41" s="1"/>
  <c r="H41" s="1"/>
  <c r="Q40"/>
  <c r="J40"/>
  <c r="S40"/>
  <c r="N40"/>
  <c r="E40"/>
  <c r="I40" s="1"/>
  <c r="H40" s="1"/>
  <c r="S39"/>
  <c r="J39"/>
  <c r="K39" s="1"/>
  <c r="E39"/>
  <c r="I39" s="1"/>
  <c r="H39" s="1"/>
  <c r="Q38"/>
  <c r="J38"/>
  <c r="N38" s="1"/>
  <c r="S38"/>
  <c r="E38"/>
  <c r="I38" s="1"/>
  <c r="H38" s="1"/>
  <c r="Q37"/>
  <c r="J37"/>
  <c r="S37"/>
  <c r="N37"/>
  <c r="E37"/>
  <c r="I37" s="1"/>
  <c r="H37" s="1"/>
  <c r="J33"/>
  <c r="S33"/>
  <c r="K33"/>
  <c r="E33"/>
  <c r="I33" s="1"/>
  <c r="H33" s="1"/>
  <c r="J32"/>
  <c r="N32" s="1"/>
  <c r="S32"/>
  <c r="E32"/>
  <c r="I32" s="1"/>
  <c r="H32" s="1"/>
  <c r="Q31"/>
  <c r="S31" s="1"/>
  <c r="J31"/>
  <c r="N31" s="1"/>
  <c r="E31"/>
  <c r="I31" s="1"/>
  <c r="H31" s="1"/>
  <c r="Q22"/>
  <c r="S22" s="1"/>
  <c r="Q23"/>
  <c r="S23" s="1"/>
  <c r="Q30"/>
  <c r="J30"/>
  <c r="S30"/>
  <c r="N30"/>
  <c r="E30"/>
  <c r="I30" s="1"/>
  <c r="H30" s="1"/>
  <c r="S67"/>
  <c r="N67"/>
  <c r="E67"/>
  <c r="I67" s="1"/>
  <c r="H67" s="1"/>
  <c r="J66"/>
  <c r="K66" s="1"/>
  <c r="E66"/>
  <c r="I66" s="1"/>
  <c r="H66" s="1"/>
  <c r="S65"/>
  <c r="N65"/>
  <c r="E65"/>
  <c r="I65" s="1"/>
  <c r="H65" s="1"/>
  <c r="J64"/>
  <c r="E64"/>
  <c r="I64" s="1"/>
  <c r="J29"/>
  <c r="K29" s="1"/>
  <c r="E29"/>
  <c r="I29" s="1"/>
  <c r="H29" s="1"/>
  <c r="S28"/>
  <c r="E28"/>
  <c r="I28" s="1"/>
  <c r="J27"/>
  <c r="K27" s="1"/>
  <c r="E27"/>
  <c r="I27" s="1"/>
  <c r="H27" s="1"/>
  <c r="S26"/>
  <c r="J26"/>
  <c r="K26" s="1"/>
  <c r="E26"/>
  <c r="I26" s="1"/>
  <c r="H26" s="1"/>
  <c r="J25"/>
  <c r="S25"/>
  <c r="E25"/>
  <c r="I25" s="1"/>
  <c r="S24"/>
  <c r="J24"/>
  <c r="N24" s="1"/>
  <c r="E24"/>
  <c r="I24" s="1"/>
  <c r="H24" s="1"/>
  <c r="J23"/>
  <c r="N23" s="1"/>
  <c r="E23"/>
  <c r="I23" s="1"/>
  <c r="H23" s="1"/>
  <c r="J22"/>
  <c r="K22" s="1"/>
  <c r="E22"/>
  <c r="I22" s="1"/>
  <c r="H22" s="1"/>
  <c r="J18"/>
  <c r="N18" s="1"/>
  <c r="E18"/>
  <c r="I18" s="1"/>
  <c r="H18" s="1"/>
  <c r="J17"/>
  <c r="K17" s="1"/>
  <c r="E17"/>
  <c r="I17" s="1"/>
  <c r="H17" s="1"/>
  <c r="J16"/>
  <c r="N16" s="1"/>
  <c r="E16"/>
  <c r="I16" s="1"/>
  <c r="H16" s="1"/>
  <c r="J15"/>
  <c r="K15" s="1"/>
  <c r="E15"/>
  <c r="I15" s="1"/>
  <c r="H15" s="1"/>
  <c r="J14"/>
  <c r="N14" s="1"/>
  <c r="E14"/>
  <c r="I14" s="1"/>
  <c r="H14" s="1"/>
  <c r="J13"/>
  <c r="N13" s="1"/>
  <c r="E13"/>
  <c r="I13" s="1"/>
  <c r="H13" s="1"/>
  <c r="S34" l="1"/>
  <c r="S68"/>
  <c r="J51"/>
  <c r="S58"/>
  <c r="J58"/>
  <c r="S51"/>
  <c r="K64"/>
  <c r="K68" s="1"/>
  <c r="J68"/>
  <c r="I51"/>
  <c r="H51"/>
  <c r="H58"/>
  <c r="I34"/>
  <c r="H25"/>
  <c r="H34" s="1"/>
  <c r="N25"/>
  <c r="J34"/>
  <c r="H64"/>
  <c r="H68" s="1"/>
  <c r="I68"/>
  <c r="I58"/>
  <c r="N56"/>
  <c r="K55"/>
  <c r="N55"/>
  <c r="K54"/>
  <c r="K58" s="1"/>
  <c r="N54"/>
  <c r="N58" s="1"/>
  <c r="N50"/>
  <c r="K50"/>
  <c r="N42"/>
  <c r="N41"/>
  <c r="K40"/>
  <c r="N39"/>
  <c r="K38"/>
  <c r="K37"/>
  <c r="N33"/>
  <c r="K32"/>
  <c r="K31"/>
  <c r="K30"/>
  <c r="N66"/>
  <c r="N64"/>
  <c r="N29"/>
  <c r="N27"/>
  <c r="N26"/>
  <c r="K25"/>
  <c r="K24"/>
  <c r="K23"/>
  <c r="N22"/>
  <c r="K18"/>
  <c r="N17"/>
  <c r="K16"/>
  <c r="N15"/>
  <c r="K14"/>
  <c r="K13"/>
  <c r="J11"/>
  <c r="E11"/>
  <c r="I11" s="1"/>
  <c r="J12"/>
  <c r="N12" s="1"/>
  <c r="N51" l="1"/>
  <c r="K34"/>
  <c r="H11"/>
  <c r="N68"/>
  <c r="K51"/>
  <c r="N34"/>
  <c r="N11"/>
  <c r="N20" s="1"/>
  <c r="J20"/>
  <c r="K11"/>
  <c r="S20"/>
  <c r="K12"/>
  <c r="E12"/>
  <c r="I12" s="1"/>
  <c r="H12" s="1"/>
  <c r="E8"/>
  <c r="I8" s="1"/>
  <c r="E7"/>
  <c r="I7" s="1"/>
  <c r="E6"/>
  <c r="I6" s="1"/>
  <c r="E5"/>
  <c r="I5" s="1"/>
  <c r="I9" l="1"/>
  <c r="H20"/>
  <c r="K20"/>
  <c r="I20"/>
</calcChain>
</file>

<file path=xl/sharedStrings.xml><?xml version="1.0" encoding="utf-8"?>
<sst xmlns="http://schemas.openxmlformats.org/spreadsheetml/2006/main" count="138" uniqueCount="49">
  <si>
    <t>šířka</t>
  </si>
  <si>
    <t>výška</t>
  </si>
  <si>
    <t>plocha</t>
  </si>
  <si>
    <t>plocha nátěrů</t>
  </si>
  <si>
    <t>ks</t>
  </si>
  <si>
    <t>vnější</t>
  </si>
  <si>
    <t>vnitřní</t>
  </si>
  <si>
    <t>parapet</t>
  </si>
  <si>
    <t>celkem</t>
  </si>
  <si>
    <t>d.rám+okapnice</t>
  </si>
  <si>
    <t>nově izol.dvojsklo</t>
  </si>
  <si>
    <t>21i</t>
  </si>
  <si>
    <t>21e</t>
  </si>
  <si>
    <t>23i</t>
  </si>
  <si>
    <t>23e</t>
  </si>
  <si>
    <t>24i</t>
  </si>
  <si>
    <t>24e</t>
  </si>
  <si>
    <t>35i</t>
  </si>
  <si>
    <t>35e</t>
  </si>
  <si>
    <t>36i</t>
  </si>
  <si>
    <t>36e</t>
  </si>
  <si>
    <t>37i</t>
  </si>
  <si>
    <t>37e</t>
  </si>
  <si>
    <t>4.NP</t>
  </si>
  <si>
    <t>3.NP</t>
  </si>
  <si>
    <t>1.PP</t>
  </si>
  <si>
    <t>2.NP</t>
  </si>
  <si>
    <t>1.NP</t>
  </si>
  <si>
    <t>jedn./ dvojité</t>
  </si>
  <si>
    <t>plocha broušení</t>
  </si>
  <si>
    <t>Celkem</t>
  </si>
  <si>
    <t>délka těsnění</t>
  </si>
  <si>
    <t>m</t>
  </si>
  <si>
    <t>m2</t>
  </si>
  <si>
    <t>%</t>
  </si>
  <si>
    <t>počet</t>
  </si>
  <si>
    <t>překytování skla</t>
  </si>
  <si>
    <t>nátěr špalet</t>
  </si>
  <si>
    <t>malba špalet</t>
  </si>
  <si>
    <t>plocha opálení</t>
  </si>
  <si>
    <t>1 n.2</t>
  </si>
  <si>
    <t>ostatní</t>
  </si>
  <si>
    <t>podlaží</t>
  </si>
  <si>
    <t>rozměr</t>
  </si>
  <si>
    <t>označení</t>
  </si>
  <si>
    <t>Vch. dveře</t>
  </si>
  <si>
    <t>Schodiště</t>
  </si>
  <si>
    <t>REKONSTRUKCE OKEN A BALKÓNOVÝCH DVEŘÍ BUDOVY MZE, TYRŠOVA Č.P.59, NÁCHOD  -  TABULKA VÝMĚR</t>
  </si>
  <si>
    <t>Vchod. dveře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</si>
</sst>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1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right"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1" fontId="0" fillId="0" borderId="3" xfId="0" applyNumberFormat="1" applyBorder="1" applyAlignment="1">
      <alignment horizontal="center" vertical="center"/>
    </xf>
    <xf numFmtId="2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5" fillId="0" borderId="4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right" vertical="center"/>
    </xf>
    <xf numFmtId="2" fontId="0" fillId="0" borderId="3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6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7" xfId="0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6" fillId="0" borderId="5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2"/>
  <sheetViews>
    <sheetView topLeftCell="A53" workbookViewId="0">
      <selection activeCell="K63" sqref="K63"/>
    </sheetView>
  </sheetViews>
  <sheetFormatPr defaultRowHeight="15"/>
  <cols>
    <col min="1" max="1" width="5.7109375" customWidth="1"/>
    <col min="2" max="2" width="4.85546875" customWidth="1"/>
    <col min="3" max="5" width="6.7109375" customWidth="1"/>
    <col min="6" max="6" width="7.5703125" customWidth="1"/>
    <col min="7" max="7" width="6" customWidth="1"/>
    <col min="8" max="8" width="8.7109375" customWidth="1"/>
    <col min="9" max="9" width="6.7109375" customWidth="1"/>
    <col min="10" max="11" width="7.7109375" customWidth="1"/>
    <col min="12" max="13" width="6.7109375" customWidth="1"/>
    <col min="14" max="14" width="7.42578125" customWidth="1"/>
    <col min="15" max="16" width="6.7109375" customWidth="1"/>
    <col min="17" max="19" width="7.7109375" customWidth="1"/>
    <col min="20" max="20" width="6.42578125" customWidth="1"/>
    <col min="21" max="21" width="18.85546875" customWidth="1"/>
  </cols>
  <sheetData>
    <row r="1" spans="1:21" ht="18" customHeight="1">
      <c r="A1" s="73" t="s">
        <v>42</v>
      </c>
      <c r="B1" s="74" t="s">
        <v>44</v>
      </c>
      <c r="C1" s="70" t="s">
        <v>43</v>
      </c>
      <c r="D1" s="70"/>
      <c r="E1" s="70" t="s">
        <v>2</v>
      </c>
      <c r="F1" s="70" t="s">
        <v>28</v>
      </c>
      <c r="G1" s="70" t="s">
        <v>35</v>
      </c>
      <c r="H1" s="70" t="s">
        <v>29</v>
      </c>
      <c r="I1" s="70" t="s">
        <v>3</v>
      </c>
      <c r="J1" s="70" t="s">
        <v>31</v>
      </c>
      <c r="K1" s="70" t="s">
        <v>39</v>
      </c>
      <c r="L1" s="70" t="s">
        <v>36</v>
      </c>
      <c r="M1" s="70"/>
      <c r="N1" s="70"/>
      <c r="O1" s="68" t="s">
        <v>37</v>
      </c>
      <c r="P1" s="68"/>
      <c r="Q1" s="68"/>
      <c r="R1" s="68"/>
      <c r="S1" s="68"/>
      <c r="T1" s="71" t="s">
        <v>38</v>
      </c>
      <c r="U1" s="5"/>
    </row>
    <row r="2" spans="1:21" ht="18" customHeight="1">
      <c r="A2" s="73"/>
      <c r="B2" s="74"/>
      <c r="C2" s="12" t="s">
        <v>0</v>
      </c>
      <c r="D2" s="12" t="s">
        <v>1</v>
      </c>
      <c r="E2" s="70"/>
      <c r="F2" s="70"/>
      <c r="G2" s="70"/>
      <c r="H2" s="70"/>
      <c r="I2" s="70"/>
      <c r="J2" s="70"/>
      <c r="K2" s="70"/>
      <c r="L2" s="12" t="s">
        <v>6</v>
      </c>
      <c r="M2" s="12" t="s">
        <v>5</v>
      </c>
      <c r="N2" s="12" t="s">
        <v>8</v>
      </c>
      <c r="O2" s="13" t="s">
        <v>6</v>
      </c>
      <c r="P2" s="14" t="s">
        <v>5</v>
      </c>
      <c r="Q2" s="14" t="s">
        <v>7</v>
      </c>
      <c r="R2" s="14" t="s">
        <v>41</v>
      </c>
      <c r="S2" s="14" t="s">
        <v>8</v>
      </c>
      <c r="T2" s="71"/>
      <c r="U2" s="5"/>
    </row>
    <row r="3" spans="1:21" ht="18" customHeight="1">
      <c r="A3" s="73"/>
      <c r="B3" s="74"/>
      <c r="C3" s="12" t="s">
        <v>32</v>
      </c>
      <c r="D3" s="12" t="s">
        <v>32</v>
      </c>
      <c r="E3" s="12" t="s">
        <v>33</v>
      </c>
      <c r="F3" s="12" t="s">
        <v>40</v>
      </c>
      <c r="G3" s="12" t="s">
        <v>4</v>
      </c>
      <c r="H3" s="12" t="s">
        <v>33</v>
      </c>
      <c r="I3" s="12" t="s">
        <v>33</v>
      </c>
      <c r="J3" s="12" t="s">
        <v>32</v>
      </c>
      <c r="K3" s="12" t="s">
        <v>33</v>
      </c>
      <c r="L3" s="12" t="s">
        <v>34</v>
      </c>
      <c r="M3" s="12" t="s">
        <v>34</v>
      </c>
      <c r="N3" s="12" t="s">
        <v>32</v>
      </c>
      <c r="O3" s="14" t="s">
        <v>33</v>
      </c>
      <c r="P3" s="14" t="s">
        <v>33</v>
      </c>
      <c r="Q3" s="14" t="s">
        <v>33</v>
      </c>
      <c r="R3" s="14" t="s">
        <v>33</v>
      </c>
      <c r="S3" s="14" t="s">
        <v>33</v>
      </c>
      <c r="T3" s="14" t="s">
        <v>33</v>
      </c>
      <c r="U3" s="5"/>
    </row>
    <row r="4" spans="1:21" ht="12" customHeight="1">
      <c r="A4" s="42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5"/>
      <c r="U4" s="6"/>
    </row>
    <row r="5" spans="1:21" ht="15.95" customHeight="1">
      <c r="A5" s="69" t="s">
        <v>25</v>
      </c>
      <c r="B5" s="14">
        <v>1</v>
      </c>
      <c r="C5" s="15">
        <v>0.85</v>
      </c>
      <c r="D5" s="15">
        <v>0.42</v>
      </c>
      <c r="E5" s="15">
        <f t="shared" ref="E5:E16" si="0">C5*D5</f>
        <v>0.35699999999999998</v>
      </c>
      <c r="F5" s="16">
        <v>1</v>
      </c>
      <c r="G5" s="16">
        <v>5</v>
      </c>
      <c r="H5" s="15"/>
      <c r="I5" s="15">
        <f>E5*2*F5*G5</f>
        <v>3.57</v>
      </c>
      <c r="J5" s="15"/>
      <c r="K5" s="15"/>
      <c r="L5" s="15"/>
      <c r="M5" s="15"/>
      <c r="N5" s="15"/>
      <c r="O5" s="13"/>
      <c r="P5" s="13"/>
      <c r="Q5" s="13"/>
      <c r="R5" s="13"/>
      <c r="S5" s="13"/>
      <c r="T5" s="13"/>
      <c r="U5" s="6"/>
    </row>
    <row r="6" spans="1:21" ht="15.95" customHeight="1">
      <c r="A6" s="69"/>
      <c r="B6" s="14">
        <v>2</v>
      </c>
      <c r="C6" s="15">
        <v>0.95</v>
      </c>
      <c r="D6" s="15">
        <v>0.52</v>
      </c>
      <c r="E6" s="15">
        <f t="shared" si="0"/>
        <v>0.49399999999999999</v>
      </c>
      <c r="F6" s="16">
        <v>1</v>
      </c>
      <c r="G6" s="16">
        <v>2</v>
      </c>
      <c r="H6" s="15"/>
      <c r="I6" s="15">
        <f>E6*2*F6*G6</f>
        <v>1.976</v>
      </c>
      <c r="J6" s="15"/>
      <c r="K6" s="15"/>
      <c r="L6" s="15"/>
      <c r="M6" s="15"/>
      <c r="N6" s="15"/>
      <c r="O6" s="13"/>
      <c r="P6" s="13"/>
      <c r="Q6" s="13"/>
      <c r="R6" s="13"/>
      <c r="S6" s="13"/>
      <c r="T6" s="13"/>
      <c r="U6" s="6"/>
    </row>
    <row r="7" spans="1:21" ht="15.95" customHeight="1">
      <c r="A7" s="69"/>
      <c r="B7" s="14">
        <v>3</v>
      </c>
      <c r="C7" s="15">
        <v>0.86</v>
      </c>
      <c r="D7" s="15">
        <v>0.52</v>
      </c>
      <c r="E7" s="15">
        <f t="shared" si="0"/>
        <v>0.44719999999999999</v>
      </c>
      <c r="F7" s="16">
        <v>1</v>
      </c>
      <c r="G7" s="16">
        <v>2</v>
      </c>
      <c r="H7" s="15"/>
      <c r="I7" s="15">
        <f>E7*2*F7*G7</f>
        <v>1.7887999999999999</v>
      </c>
      <c r="J7" s="15"/>
      <c r="K7" s="15"/>
      <c r="L7" s="15"/>
      <c r="M7" s="15"/>
      <c r="N7" s="15"/>
      <c r="O7" s="13"/>
      <c r="P7" s="13"/>
      <c r="Q7" s="13"/>
      <c r="R7" s="13"/>
      <c r="S7" s="13"/>
      <c r="T7" s="13"/>
      <c r="U7" s="6"/>
    </row>
    <row r="8" spans="1:21" ht="15.95" customHeight="1">
      <c r="A8" s="69"/>
      <c r="B8" s="14">
        <v>4</v>
      </c>
      <c r="C8" s="15">
        <v>0.97</v>
      </c>
      <c r="D8" s="15">
        <v>0.35</v>
      </c>
      <c r="E8" s="15">
        <f t="shared" si="0"/>
        <v>0.33949999999999997</v>
      </c>
      <c r="F8" s="16">
        <v>1</v>
      </c>
      <c r="G8" s="16">
        <v>1</v>
      </c>
      <c r="H8" s="15"/>
      <c r="I8" s="15">
        <f>E8*2*F8*G8</f>
        <v>0.67899999999999994</v>
      </c>
      <c r="J8" s="15"/>
      <c r="K8" s="15"/>
      <c r="L8" s="15"/>
      <c r="M8" s="15"/>
      <c r="N8" s="15"/>
      <c r="O8" s="13"/>
      <c r="P8" s="13"/>
      <c r="Q8" s="13"/>
      <c r="R8" s="13"/>
      <c r="S8" s="13"/>
      <c r="T8" s="13"/>
      <c r="U8" s="6"/>
    </row>
    <row r="9" spans="1:21" ht="15.95" customHeight="1">
      <c r="A9" s="17" t="s">
        <v>30</v>
      </c>
      <c r="B9" s="18"/>
      <c r="C9" s="19"/>
      <c r="D9" s="19"/>
      <c r="E9" s="19"/>
      <c r="F9" s="20"/>
      <c r="G9" s="20"/>
      <c r="H9" s="19"/>
      <c r="I9" s="19">
        <f>SUM(I5:I8)</f>
        <v>8.0137999999999998</v>
      </c>
      <c r="J9" s="19"/>
      <c r="K9" s="19"/>
      <c r="L9" s="19"/>
      <c r="M9" s="19"/>
      <c r="N9" s="19"/>
      <c r="O9" s="21"/>
      <c r="P9" s="21"/>
      <c r="Q9" s="21"/>
      <c r="R9" s="21"/>
      <c r="S9" s="21"/>
      <c r="T9" s="21"/>
      <c r="U9" s="6"/>
    </row>
    <row r="10" spans="1:21" ht="12" customHeight="1">
      <c r="A10" s="42"/>
      <c r="B10" s="43"/>
      <c r="C10" s="46"/>
      <c r="D10" s="46"/>
      <c r="E10" s="46"/>
      <c r="F10" s="47"/>
      <c r="G10" s="47"/>
      <c r="H10" s="46"/>
      <c r="I10" s="46"/>
      <c r="J10" s="46"/>
      <c r="K10" s="46"/>
      <c r="L10" s="46"/>
      <c r="M10" s="46"/>
      <c r="N10" s="46"/>
      <c r="O10" s="44"/>
      <c r="P10" s="44"/>
      <c r="Q10" s="44"/>
      <c r="R10" s="44"/>
      <c r="S10" s="44"/>
      <c r="T10" s="45"/>
      <c r="U10" s="6"/>
    </row>
    <row r="11" spans="1:21" ht="15.95" customHeight="1">
      <c r="A11" s="69" t="s">
        <v>27</v>
      </c>
      <c r="B11" s="14">
        <v>5</v>
      </c>
      <c r="C11" s="15">
        <v>1.87</v>
      </c>
      <c r="D11" s="15">
        <v>3</v>
      </c>
      <c r="E11" s="15">
        <f t="shared" ref="E11" si="1">C11*D11</f>
        <v>5.61</v>
      </c>
      <c r="F11" s="16">
        <v>1</v>
      </c>
      <c r="G11" s="16">
        <v>5</v>
      </c>
      <c r="H11" s="15">
        <f t="shared" ref="H11:H19" si="2">I11</f>
        <v>56.1</v>
      </c>
      <c r="I11" s="15">
        <f t="shared" ref="I11:I18" si="3">E11*2*F11*G11</f>
        <v>56.1</v>
      </c>
      <c r="J11" s="15">
        <f>((C11-0.1)*4+(D11-0.1)*4-0.86*2)*F11*G11</f>
        <v>84.800000000000011</v>
      </c>
      <c r="K11" s="15">
        <f t="shared" ref="K11:K18" si="4">J11*0.1</f>
        <v>8.4800000000000022</v>
      </c>
      <c r="L11" s="15"/>
      <c r="M11" s="15">
        <v>10</v>
      </c>
      <c r="N11" s="15">
        <f t="shared" ref="N11:N18" si="5">J11/F11*L11/100+J11/F11*M11/100</f>
        <v>8.48</v>
      </c>
      <c r="O11" s="13"/>
      <c r="P11" s="13"/>
      <c r="Q11" s="13"/>
      <c r="R11" s="13">
        <f>0.65</f>
        <v>0.65</v>
      </c>
      <c r="S11" s="13">
        <f>(C11+D11)*2*G11*(O11+P11)+Q11+R11</f>
        <v>0.65</v>
      </c>
      <c r="T11" s="13"/>
      <c r="U11" s="6"/>
    </row>
    <row r="12" spans="1:21" ht="15.95" customHeight="1">
      <c r="A12" s="69"/>
      <c r="B12" s="14">
        <v>6</v>
      </c>
      <c r="C12" s="15">
        <v>1.84</v>
      </c>
      <c r="D12" s="15">
        <v>2.91</v>
      </c>
      <c r="E12" s="15">
        <f t="shared" si="0"/>
        <v>5.3544000000000009</v>
      </c>
      <c r="F12" s="16">
        <v>2</v>
      </c>
      <c r="G12" s="16">
        <v>2</v>
      </c>
      <c r="H12" s="15">
        <f t="shared" si="2"/>
        <v>42.835200000000007</v>
      </c>
      <c r="I12" s="15">
        <f t="shared" si="3"/>
        <v>42.835200000000007</v>
      </c>
      <c r="J12" s="15">
        <f>((C12-0.1)*4+(D12-0.1)*6)*F12*G12</f>
        <v>95.28</v>
      </c>
      <c r="K12" s="15">
        <f t="shared" si="4"/>
        <v>9.5280000000000005</v>
      </c>
      <c r="L12" s="15">
        <v>5</v>
      </c>
      <c r="M12" s="15">
        <v>10</v>
      </c>
      <c r="N12" s="15">
        <f t="shared" si="5"/>
        <v>7.145999999999999</v>
      </c>
      <c r="O12" s="13">
        <v>0.28000000000000003</v>
      </c>
      <c r="P12" s="13"/>
      <c r="Q12" s="13"/>
      <c r="R12" s="13">
        <f>0.7</f>
        <v>0.7</v>
      </c>
      <c r="S12" s="13">
        <f>(C12+D12)*2*G12*(O12+P12)+Q12+R12</f>
        <v>6.0200000000000005</v>
      </c>
      <c r="T12" s="13"/>
      <c r="U12" s="6"/>
    </row>
    <row r="13" spans="1:21" ht="15.95" customHeight="1">
      <c r="A13" s="69"/>
      <c r="B13" s="14">
        <v>7</v>
      </c>
      <c r="C13" s="15">
        <v>4.45</v>
      </c>
      <c r="D13" s="15">
        <v>3.15</v>
      </c>
      <c r="E13" s="15">
        <f t="shared" si="0"/>
        <v>14.0175</v>
      </c>
      <c r="F13" s="16">
        <v>2</v>
      </c>
      <c r="G13" s="16">
        <v>2</v>
      </c>
      <c r="H13" s="15">
        <f t="shared" si="2"/>
        <v>112.14</v>
      </c>
      <c r="I13" s="15">
        <f t="shared" si="3"/>
        <v>112.14</v>
      </c>
      <c r="J13" s="15">
        <f>((C13-0.1)*4+(D13-0.1)*10)*F13*G13</f>
        <v>191.60000000000002</v>
      </c>
      <c r="K13" s="15">
        <f t="shared" si="4"/>
        <v>19.160000000000004</v>
      </c>
      <c r="L13" s="15">
        <v>5</v>
      </c>
      <c r="M13" s="15">
        <v>10</v>
      </c>
      <c r="N13" s="15">
        <f t="shared" si="5"/>
        <v>14.370000000000003</v>
      </c>
      <c r="O13" s="13">
        <v>0.28000000000000003</v>
      </c>
      <c r="P13" s="13"/>
      <c r="Q13" s="13"/>
      <c r="R13" s="13">
        <f>2.1</f>
        <v>2.1</v>
      </c>
      <c r="S13" s="13">
        <f>(C13+D13)*2*G13*(O13+P13)+Q13+R13</f>
        <v>10.612</v>
      </c>
      <c r="T13" s="13"/>
      <c r="U13" s="6"/>
    </row>
    <row r="14" spans="1:21" ht="15.95" customHeight="1">
      <c r="A14" s="69"/>
      <c r="B14" s="14">
        <v>8</v>
      </c>
      <c r="C14" s="15">
        <v>1.01</v>
      </c>
      <c r="D14" s="15">
        <v>2.1</v>
      </c>
      <c r="E14" s="15">
        <f t="shared" si="0"/>
        <v>2.121</v>
      </c>
      <c r="F14" s="16">
        <v>2</v>
      </c>
      <c r="G14" s="16">
        <v>1</v>
      </c>
      <c r="H14" s="15">
        <f t="shared" si="2"/>
        <v>8.484</v>
      </c>
      <c r="I14" s="15">
        <f t="shared" si="3"/>
        <v>8.484</v>
      </c>
      <c r="J14" s="15">
        <f>((C14-0.1)*4+(D14-0.1)*4)*F14*G14</f>
        <v>23.28</v>
      </c>
      <c r="K14" s="15">
        <f t="shared" si="4"/>
        <v>2.3280000000000003</v>
      </c>
      <c r="L14" s="15">
        <v>5</v>
      </c>
      <c r="M14" s="15">
        <v>30</v>
      </c>
      <c r="N14" s="15">
        <f t="shared" si="5"/>
        <v>4.0740000000000007</v>
      </c>
      <c r="O14" s="13">
        <v>0.28000000000000003</v>
      </c>
      <c r="P14" s="13"/>
      <c r="Q14" s="13"/>
      <c r="R14" s="13"/>
      <c r="S14" s="13">
        <f t="shared" ref="S14:S19" si="6">(C14+D14)*2*G14*(O14+P14)+Q14+R14</f>
        <v>1.7416000000000003</v>
      </c>
      <c r="T14" s="13"/>
      <c r="U14" s="6"/>
    </row>
    <row r="15" spans="1:21" ht="15.95" customHeight="1">
      <c r="A15" s="69"/>
      <c r="B15" s="14">
        <v>9</v>
      </c>
      <c r="C15" s="15">
        <v>0.6</v>
      </c>
      <c r="D15" s="15">
        <v>2.0299999999999998</v>
      </c>
      <c r="E15" s="15">
        <f t="shared" si="0"/>
        <v>1.2179999999999997</v>
      </c>
      <c r="F15" s="16">
        <v>1</v>
      </c>
      <c r="G15" s="16">
        <v>1</v>
      </c>
      <c r="H15" s="15">
        <f>I15/2</f>
        <v>1.2179999999999997</v>
      </c>
      <c r="I15" s="15">
        <f t="shared" si="3"/>
        <v>2.4359999999999995</v>
      </c>
      <c r="J15" s="22">
        <f>((C15-0.1)*4+(D15-0.1)*2)*F15*G15</f>
        <v>5.8599999999999994</v>
      </c>
      <c r="K15" s="15">
        <f t="shared" si="4"/>
        <v>0.58599999999999997</v>
      </c>
      <c r="L15" s="15">
        <v>10</v>
      </c>
      <c r="M15" s="15"/>
      <c r="N15" s="22">
        <f t="shared" si="5"/>
        <v>0.58599999999999997</v>
      </c>
      <c r="O15" s="13">
        <v>0.28000000000000003</v>
      </c>
      <c r="P15" s="13"/>
      <c r="Q15" s="13"/>
      <c r="R15" s="13"/>
      <c r="S15" s="13">
        <f t="shared" si="6"/>
        <v>1.4728000000000001</v>
      </c>
      <c r="T15" s="13"/>
      <c r="U15" s="6"/>
    </row>
    <row r="16" spans="1:21" ht="15.95" customHeight="1">
      <c r="A16" s="69"/>
      <c r="B16" s="14">
        <v>10</v>
      </c>
      <c r="C16" s="15">
        <v>0.83</v>
      </c>
      <c r="D16" s="15">
        <v>2.0299999999999998</v>
      </c>
      <c r="E16" s="15">
        <f t="shared" si="0"/>
        <v>1.6848999999999998</v>
      </c>
      <c r="F16" s="16">
        <v>2</v>
      </c>
      <c r="G16" s="16">
        <v>1</v>
      </c>
      <c r="H16" s="15">
        <f t="shared" si="2"/>
        <v>6.7395999999999994</v>
      </c>
      <c r="I16" s="15">
        <f t="shared" si="3"/>
        <v>6.7395999999999994</v>
      </c>
      <c r="J16" s="15">
        <f>((C16-0.1)*4+(D16-0.1)*2)*F16*G16</f>
        <v>13.559999999999999</v>
      </c>
      <c r="K16" s="15">
        <f t="shared" si="4"/>
        <v>1.3559999999999999</v>
      </c>
      <c r="L16" s="15">
        <v>5</v>
      </c>
      <c r="M16" s="15">
        <v>10</v>
      </c>
      <c r="N16" s="15">
        <f t="shared" si="5"/>
        <v>1.0169999999999999</v>
      </c>
      <c r="O16" s="13">
        <v>0.28000000000000003</v>
      </c>
      <c r="P16" s="13"/>
      <c r="Q16" s="13"/>
      <c r="R16" s="13"/>
      <c r="S16" s="13">
        <f t="shared" si="6"/>
        <v>1.6016000000000001</v>
      </c>
      <c r="T16" s="13"/>
      <c r="U16" s="6"/>
    </row>
    <row r="17" spans="1:21" ht="15.95" customHeight="1">
      <c r="A17" s="69"/>
      <c r="B17" s="14">
        <v>11</v>
      </c>
      <c r="C17" s="15">
        <v>0.62</v>
      </c>
      <c r="D17" s="15">
        <v>2.15</v>
      </c>
      <c r="E17" s="15">
        <f t="shared" ref="E17:E19" si="7">C17*D17</f>
        <v>1.333</v>
      </c>
      <c r="F17" s="16">
        <v>2</v>
      </c>
      <c r="G17" s="16">
        <v>1</v>
      </c>
      <c r="H17" s="15">
        <f t="shared" si="2"/>
        <v>5.3319999999999999</v>
      </c>
      <c r="I17" s="15">
        <f t="shared" si="3"/>
        <v>5.3319999999999999</v>
      </c>
      <c r="J17" s="15">
        <f>((C17-0.1)*4+(D17-0.1)*2)*F17*G17</f>
        <v>12.36</v>
      </c>
      <c r="K17" s="15">
        <f t="shared" si="4"/>
        <v>1.236</v>
      </c>
      <c r="L17" s="15">
        <v>5</v>
      </c>
      <c r="M17" s="15">
        <v>10</v>
      </c>
      <c r="N17" s="15">
        <f t="shared" si="5"/>
        <v>0.92700000000000005</v>
      </c>
      <c r="O17" s="13">
        <v>0.28000000000000003</v>
      </c>
      <c r="P17" s="13"/>
      <c r="Q17" s="13"/>
      <c r="R17" s="13"/>
      <c r="S17" s="13">
        <f t="shared" si="6"/>
        <v>1.5512000000000001</v>
      </c>
      <c r="T17" s="13"/>
      <c r="U17" s="7" t="s">
        <v>9</v>
      </c>
    </row>
    <row r="18" spans="1:21" ht="15.95" customHeight="1">
      <c r="A18" s="69"/>
      <c r="B18" s="14">
        <v>12</v>
      </c>
      <c r="C18" s="15">
        <v>0.6</v>
      </c>
      <c r="D18" s="15">
        <v>2.12</v>
      </c>
      <c r="E18" s="15">
        <f t="shared" si="7"/>
        <v>1.272</v>
      </c>
      <c r="F18" s="16">
        <v>1</v>
      </c>
      <c r="G18" s="16">
        <v>1</v>
      </c>
      <c r="H18" s="15">
        <f t="shared" si="2"/>
        <v>2.544</v>
      </c>
      <c r="I18" s="15">
        <f t="shared" si="3"/>
        <v>2.544</v>
      </c>
      <c r="J18" s="15">
        <f>((C18-0.1)*4+(D18-0.1)*2)*F18*G18</f>
        <v>6.04</v>
      </c>
      <c r="K18" s="15">
        <f t="shared" si="4"/>
        <v>0.60400000000000009</v>
      </c>
      <c r="L18" s="15"/>
      <c r="M18" s="15"/>
      <c r="N18" s="15">
        <f t="shared" si="5"/>
        <v>0</v>
      </c>
      <c r="O18" s="13"/>
      <c r="P18" s="13"/>
      <c r="Q18" s="13"/>
      <c r="R18" s="13"/>
      <c r="S18" s="13">
        <f t="shared" si="6"/>
        <v>0</v>
      </c>
      <c r="T18" s="13"/>
      <c r="U18" s="7" t="s">
        <v>10</v>
      </c>
    </row>
    <row r="19" spans="1:21" s="2" customFormat="1" ht="15.95" customHeight="1">
      <c r="A19" s="69"/>
      <c r="B19" s="23">
        <v>13</v>
      </c>
      <c r="C19" s="24">
        <v>1.23</v>
      </c>
      <c r="D19" s="24">
        <v>2.78</v>
      </c>
      <c r="E19" s="24">
        <f t="shared" si="7"/>
        <v>3.4193999999999996</v>
      </c>
      <c r="F19" s="25">
        <v>1</v>
      </c>
      <c r="G19" s="25">
        <v>1</v>
      </c>
      <c r="H19" s="15">
        <f t="shared" si="2"/>
        <v>5.8129799999999987</v>
      </c>
      <c r="I19" s="24">
        <f>E19*2*F19*G19*85/100</f>
        <v>5.8129799999999987</v>
      </c>
      <c r="J19" s="24"/>
      <c r="K19" s="24">
        <f>I19</f>
        <v>5.8129799999999987</v>
      </c>
      <c r="L19" s="24"/>
      <c r="M19" s="24"/>
      <c r="N19" s="24">
        <f>0.8</f>
        <v>0.8</v>
      </c>
      <c r="O19" s="26"/>
      <c r="P19" s="26"/>
      <c r="Q19" s="26"/>
      <c r="R19" s="26"/>
      <c r="S19" s="13">
        <f t="shared" si="6"/>
        <v>0</v>
      </c>
      <c r="T19" s="26"/>
      <c r="U19" s="8"/>
    </row>
    <row r="20" spans="1:21" s="2" customFormat="1" ht="15.95" customHeight="1">
      <c r="A20" s="17" t="s">
        <v>30</v>
      </c>
      <c r="B20" s="18"/>
      <c r="C20" s="19"/>
      <c r="D20" s="19"/>
      <c r="E20" s="19"/>
      <c r="F20" s="20"/>
      <c r="G20" s="20"/>
      <c r="H20" s="19">
        <f>SUM(H11:H19)</f>
        <v>241.20578</v>
      </c>
      <c r="I20" s="19">
        <f>SUM(I11:I19)</f>
        <v>242.42378000000002</v>
      </c>
      <c r="J20" s="19">
        <f>SUM(J11:J19)</f>
        <v>432.78000000000009</v>
      </c>
      <c r="K20" s="19">
        <f>SUM(K11:K19)</f>
        <v>49.090980000000002</v>
      </c>
      <c r="L20" s="27"/>
      <c r="M20" s="27"/>
      <c r="N20" s="19">
        <f>SUM(N11:N19)</f>
        <v>37.4</v>
      </c>
      <c r="O20" s="28"/>
      <c r="P20" s="28"/>
      <c r="Q20" s="28"/>
      <c r="R20" s="19"/>
      <c r="S20" s="19">
        <f>SUM(S11:S19)</f>
        <v>23.649200000000004</v>
      </c>
      <c r="T20" s="19"/>
      <c r="U20" s="8"/>
    </row>
    <row r="21" spans="1:21" ht="12" customHeight="1">
      <c r="A21" s="42"/>
      <c r="B21" s="43"/>
      <c r="C21" s="46"/>
      <c r="D21" s="46"/>
      <c r="E21" s="46"/>
      <c r="F21" s="47"/>
      <c r="G21" s="47"/>
      <c r="H21" s="46"/>
      <c r="I21" s="46"/>
      <c r="J21" s="46"/>
      <c r="K21" s="46"/>
      <c r="L21" s="46"/>
      <c r="M21" s="46"/>
      <c r="N21" s="44"/>
      <c r="O21" s="44"/>
      <c r="P21" s="44"/>
      <c r="Q21" s="44"/>
      <c r="R21" s="44"/>
      <c r="S21" s="44"/>
      <c r="T21" s="45"/>
      <c r="U21" s="6"/>
    </row>
    <row r="22" spans="1:21" ht="15.95" customHeight="1">
      <c r="A22" s="69" t="s">
        <v>26</v>
      </c>
      <c r="B22" s="14">
        <v>16</v>
      </c>
      <c r="C22" s="15">
        <v>1.33</v>
      </c>
      <c r="D22" s="15">
        <v>2.2799999999999998</v>
      </c>
      <c r="E22" s="15">
        <f t="shared" ref="E22" si="8">C22*D22</f>
        <v>3.0324</v>
      </c>
      <c r="F22" s="16">
        <v>2</v>
      </c>
      <c r="G22" s="16">
        <v>6</v>
      </c>
      <c r="H22" s="15">
        <f>I22-1.8</f>
        <v>70.97760000000001</v>
      </c>
      <c r="I22" s="15">
        <f t="shared" ref="I22:I33" si="9">E22*2*F22*G22</f>
        <v>72.777600000000007</v>
      </c>
      <c r="J22" s="15">
        <f>((C22-0.1)*4+(D22-0.1)*4-0.8*2)*F22*G22</f>
        <v>144.47999999999999</v>
      </c>
      <c r="K22" s="15">
        <f t="shared" ref="K22:K27" si="10">J22*0.1</f>
        <v>14.448</v>
      </c>
      <c r="L22" s="15"/>
      <c r="M22" s="15">
        <v>30</v>
      </c>
      <c r="N22" s="15">
        <f t="shared" ref="N22:N33" si="11">J22/F22*L22/100+J22/F22*M22/100</f>
        <v>21.671999999999997</v>
      </c>
      <c r="O22" s="13">
        <v>0.28000000000000003</v>
      </c>
      <c r="P22" s="13">
        <v>0.4</v>
      </c>
      <c r="Q22" s="13">
        <f>C22*0.84</f>
        <v>1.1172</v>
      </c>
      <c r="R22" s="13"/>
      <c r="S22" s="13">
        <f t="shared" ref="S22:S33" si="12">(C22+D22)*2*G22*(O22+P22)+Q22</f>
        <v>30.574800000000003</v>
      </c>
      <c r="T22" s="13"/>
      <c r="U22" s="6"/>
    </row>
    <row r="23" spans="1:21" ht="15.95" customHeight="1">
      <c r="A23" s="69"/>
      <c r="B23" s="14">
        <v>17</v>
      </c>
      <c r="C23" s="15">
        <v>1.33</v>
      </c>
      <c r="D23" s="15">
        <v>3.12</v>
      </c>
      <c r="E23" s="15">
        <f t="shared" ref="E23:E24" si="13">C23*D23</f>
        <v>4.1496000000000004</v>
      </c>
      <c r="F23" s="16">
        <v>2</v>
      </c>
      <c r="G23" s="16">
        <v>1</v>
      </c>
      <c r="H23" s="15">
        <f t="shared" ref="H23:H57" si="14">I23</f>
        <v>16.598400000000002</v>
      </c>
      <c r="I23" s="15">
        <f t="shared" si="9"/>
        <v>16.598400000000002</v>
      </c>
      <c r="J23" s="15">
        <f>((C23-0.1)*4+(D23-0.1)*4-0.8*2)*F23*G23</f>
        <v>30.8</v>
      </c>
      <c r="K23" s="15">
        <f t="shared" si="10"/>
        <v>3.08</v>
      </c>
      <c r="L23" s="15"/>
      <c r="M23" s="15">
        <v>30</v>
      </c>
      <c r="N23" s="15">
        <f t="shared" si="11"/>
        <v>4.62</v>
      </c>
      <c r="O23" s="13">
        <v>0.46</v>
      </c>
      <c r="P23" s="13">
        <v>0.18</v>
      </c>
      <c r="Q23" s="13">
        <f>C23*0.84</f>
        <v>1.1172</v>
      </c>
      <c r="R23" s="13"/>
      <c r="S23" s="13">
        <f t="shared" si="12"/>
        <v>6.8132000000000001</v>
      </c>
      <c r="T23" s="13"/>
      <c r="U23" s="6"/>
    </row>
    <row r="24" spans="1:21" ht="15.95" customHeight="1">
      <c r="A24" s="69"/>
      <c r="B24" s="14">
        <v>18</v>
      </c>
      <c r="C24" s="15">
        <v>1</v>
      </c>
      <c r="D24" s="15">
        <v>2.35</v>
      </c>
      <c r="E24" s="15">
        <f t="shared" si="13"/>
        <v>2.35</v>
      </c>
      <c r="F24" s="16">
        <v>2</v>
      </c>
      <c r="G24" s="16">
        <v>1</v>
      </c>
      <c r="H24" s="15">
        <f t="shared" si="14"/>
        <v>9.4</v>
      </c>
      <c r="I24" s="15">
        <f t="shared" si="9"/>
        <v>9.4</v>
      </c>
      <c r="J24" s="15">
        <f>((C24-0.1)*4+(D24-0.1)*4)*F24*G24</f>
        <v>25.2</v>
      </c>
      <c r="K24" s="15">
        <f t="shared" si="10"/>
        <v>2.52</v>
      </c>
      <c r="L24" s="15"/>
      <c r="M24" s="15">
        <v>30</v>
      </c>
      <c r="N24" s="15">
        <f t="shared" si="11"/>
        <v>3.78</v>
      </c>
      <c r="O24" s="13">
        <v>0.28000000000000003</v>
      </c>
      <c r="P24" s="13"/>
      <c r="Q24" s="13"/>
      <c r="R24" s="13"/>
      <c r="S24" s="13">
        <f t="shared" si="12"/>
        <v>1.8760000000000003</v>
      </c>
      <c r="T24" s="13"/>
      <c r="U24" s="6"/>
    </row>
    <row r="25" spans="1:21" ht="15.95" customHeight="1">
      <c r="A25" s="69"/>
      <c r="B25" s="14">
        <v>19</v>
      </c>
      <c r="C25" s="15">
        <v>0.42</v>
      </c>
      <c r="D25" s="15">
        <v>2.17</v>
      </c>
      <c r="E25" s="15">
        <f t="shared" ref="E25" si="15">C25*D25</f>
        <v>0.91139999999999999</v>
      </c>
      <c r="F25" s="16">
        <v>2</v>
      </c>
      <c r="G25" s="16">
        <v>1</v>
      </c>
      <c r="H25" s="15">
        <f t="shared" si="14"/>
        <v>3.6456</v>
      </c>
      <c r="I25" s="15">
        <f t="shared" si="9"/>
        <v>3.6456</v>
      </c>
      <c r="J25" s="15">
        <f>((C25-0.1)*4+(D25-0.1)*2)*F25*G25</f>
        <v>10.84</v>
      </c>
      <c r="K25" s="15">
        <f t="shared" si="10"/>
        <v>1.0840000000000001</v>
      </c>
      <c r="L25" s="15"/>
      <c r="M25" s="15">
        <v>30</v>
      </c>
      <c r="N25" s="15">
        <f t="shared" si="11"/>
        <v>1.6259999999999999</v>
      </c>
      <c r="O25" s="13">
        <v>0.28000000000000003</v>
      </c>
      <c r="P25" s="13"/>
      <c r="Q25" s="13"/>
      <c r="R25" s="13"/>
      <c r="S25" s="13">
        <f t="shared" si="12"/>
        <v>1.4504000000000001</v>
      </c>
      <c r="T25" s="13"/>
      <c r="U25" s="6"/>
    </row>
    <row r="26" spans="1:21" ht="15.95" customHeight="1">
      <c r="A26" s="69"/>
      <c r="B26" s="14">
        <v>20</v>
      </c>
      <c r="C26" s="15">
        <v>0.57999999999999996</v>
      </c>
      <c r="D26" s="15">
        <v>2.17</v>
      </c>
      <c r="E26" s="15">
        <f t="shared" ref="E26" si="16">C26*D26</f>
        <v>1.2585999999999999</v>
      </c>
      <c r="F26" s="16">
        <v>2</v>
      </c>
      <c r="G26" s="16">
        <v>1</v>
      </c>
      <c r="H26" s="15">
        <f t="shared" si="14"/>
        <v>5.0343999999999998</v>
      </c>
      <c r="I26" s="15">
        <f t="shared" si="9"/>
        <v>5.0343999999999998</v>
      </c>
      <c r="J26" s="15">
        <f>((C26-0.1)*4+(D26-0.1)*2)*F26*G26</f>
        <v>12.12</v>
      </c>
      <c r="K26" s="15">
        <f t="shared" si="10"/>
        <v>1.212</v>
      </c>
      <c r="L26" s="15"/>
      <c r="M26" s="15">
        <v>30</v>
      </c>
      <c r="N26" s="15">
        <f t="shared" si="11"/>
        <v>1.8179999999999998</v>
      </c>
      <c r="O26" s="13">
        <v>0.28000000000000003</v>
      </c>
      <c r="P26" s="13"/>
      <c r="Q26" s="13"/>
      <c r="R26" s="13"/>
      <c r="S26" s="13">
        <f t="shared" si="12"/>
        <v>1.54</v>
      </c>
      <c r="T26" s="13"/>
      <c r="U26" s="6"/>
    </row>
    <row r="27" spans="1:21" ht="15.95" customHeight="1">
      <c r="A27" s="69"/>
      <c r="B27" s="14" t="s">
        <v>11</v>
      </c>
      <c r="C27" s="15">
        <v>0.94</v>
      </c>
      <c r="D27" s="15">
        <v>2.1</v>
      </c>
      <c r="E27" s="15">
        <f t="shared" ref="E27:E29" si="17">C27*D27</f>
        <v>1.974</v>
      </c>
      <c r="F27" s="16">
        <v>1</v>
      </c>
      <c r="G27" s="16">
        <v>1</v>
      </c>
      <c r="H27" s="15">
        <f t="shared" si="14"/>
        <v>3.948</v>
      </c>
      <c r="I27" s="15">
        <f t="shared" si="9"/>
        <v>3.948</v>
      </c>
      <c r="J27" s="15">
        <f>((C27-0.1)*4+(D27-0.1)*4)*F27*G27</f>
        <v>11.36</v>
      </c>
      <c r="K27" s="15">
        <f t="shared" si="10"/>
        <v>1.1359999999999999</v>
      </c>
      <c r="L27" s="15">
        <v>10</v>
      </c>
      <c r="M27" s="15"/>
      <c r="N27" s="15">
        <f t="shared" si="11"/>
        <v>1.1359999999999999</v>
      </c>
      <c r="O27" s="13">
        <v>0.28000000000000003</v>
      </c>
      <c r="P27" s="13"/>
      <c r="Q27" s="13"/>
      <c r="R27" s="13"/>
      <c r="S27" s="29">
        <f>C27*2*G27*(O27+P27)+Q27</f>
        <v>0.52639999999999998</v>
      </c>
      <c r="T27" s="29">
        <f>D27*2*G27*(O27+P27)+Q27</f>
        <v>1.1760000000000002</v>
      </c>
      <c r="U27" s="6"/>
    </row>
    <row r="28" spans="1:21" ht="15.95" customHeight="1">
      <c r="A28" s="69"/>
      <c r="B28" s="14" t="s">
        <v>12</v>
      </c>
      <c r="C28" s="15">
        <v>0.94</v>
      </c>
      <c r="D28" s="15">
        <v>2.1</v>
      </c>
      <c r="E28" s="15">
        <f t="shared" si="17"/>
        <v>1.974</v>
      </c>
      <c r="F28" s="16">
        <v>1</v>
      </c>
      <c r="G28" s="16">
        <v>1</v>
      </c>
      <c r="H28" s="15">
        <v>0</v>
      </c>
      <c r="I28" s="15">
        <f t="shared" si="9"/>
        <v>3.948</v>
      </c>
      <c r="J28" s="15"/>
      <c r="K28" s="15"/>
      <c r="L28" s="15"/>
      <c r="M28" s="15"/>
      <c r="N28" s="15">
        <f t="shared" si="11"/>
        <v>0</v>
      </c>
      <c r="O28" s="13"/>
      <c r="P28" s="13"/>
      <c r="Q28" s="13"/>
      <c r="R28" s="13"/>
      <c r="S28" s="29">
        <f t="shared" si="12"/>
        <v>0</v>
      </c>
      <c r="T28" s="29"/>
      <c r="U28" s="6"/>
    </row>
    <row r="29" spans="1:21" ht="15.95" customHeight="1">
      <c r="A29" s="69"/>
      <c r="B29" s="14">
        <v>22</v>
      </c>
      <c r="C29" s="15">
        <v>1.65</v>
      </c>
      <c r="D29" s="15">
        <v>2.2999999999999998</v>
      </c>
      <c r="E29" s="15">
        <f t="shared" si="17"/>
        <v>3.7949999999999995</v>
      </c>
      <c r="F29" s="16">
        <v>2</v>
      </c>
      <c r="G29" s="16">
        <v>1</v>
      </c>
      <c r="H29" s="15">
        <f t="shared" si="14"/>
        <v>15.179999999999998</v>
      </c>
      <c r="I29" s="15">
        <f t="shared" si="9"/>
        <v>15.179999999999998</v>
      </c>
      <c r="J29" s="15">
        <f>((C29-0.1)*4+(D29-0.1)*6)*F29*G29</f>
        <v>38.799999999999997</v>
      </c>
      <c r="K29" s="15">
        <f>J29*0.1</f>
        <v>3.88</v>
      </c>
      <c r="L29" s="15"/>
      <c r="M29" s="15">
        <v>30</v>
      </c>
      <c r="N29" s="15">
        <f t="shared" si="11"/>
        <v>5.82</v>
      </c>
      <c r="O29" s="13">
        <v>0.28000000000000003</v>
      </c>
      <c r="P29" s="13"/>
      <c r="Q29" s="13"/>
      <c r="R29" s="13"/>
      <c r="S29" s="29">
        <f>C29*2*G29*(O29+P29)+Q29</f>
        <v>0.92400000000000004</v>
      </c>
      <c r="T29" s="29">
        <f>D29*2*G29*(O29+P29)+Q29</f>
        <v>1.288</v>
      </c>
      <c r="U29" s="6"/>
    </row>
    <row r="30" spans="1:21" ht="15.95" customHeight="1">
      <c r="A30" s="69"/>
      <c r="B30" s="14">
        <v>25</v>
      </c>
      <c r="C30" s="15">
        <v>2.08</v>
      </c>
      <c r="D30" s="15">
        <v>2.5499999999999998</v>
      </c>
      <c r="E30" s="15">
        <f t="shared" ref="E30" si="18">C30*D30</f>
        <v>5.3039999999999994</v>
      </c>
      <c r="F30" s="16">
        <v>2</v>
      </c>
      <c r="G30" s="16">
        <v>2</v>
      </c>
      <c r="H30" s="15">
        <f>I30-1</f>
        <v>41.431999999999995</v>
      </c>
      <c r="I30" s="15">
        <f t="shared" si="9"/>
        <v>42.431999999999995</v>
      </c>
      <c r="J30" s="15">
        <f>((C30-0.1)*4+(D30-0.1)*6)*F30*G30</f>
        <v>90.47999999999999</v>
      </c>
      <c r="K30" s="15">
        <f t="shared" ref="K30:K42" si="19">J30*0.1</f>
        <v>9.048</v>
      </c>
      <c r="L30" s="15">
        <v>10</v>
      </c>
      <c r="M30" s="15">
        <v>100</v>
      </c>
      <c r="N30" s="15">
        <f t="shared" si="11"/>
        <v>49.763999999999989</v>
      </c>
      <c r="O30" s="13">
        <v>0.22</v>
      </c>
      <c r="P30" s="13">
        <v>0.4</v>
      </c>
      <c r="Q30" s="13">
        <f>C30*0.84</f>
        <v>1.7472000000000001</v>
      </c>
      <c r="R30" s="13"/>
      <c r="S30" s="13">
        <f t="shared" si="12"/>
        <v>13.2296</v>
      </c>
      <c r="T30" s="13"/>
      <c r="U30" s="6"/>
    </row>
    <row r="31" spans="1:21" ht="15.95" customHeight="1">
      <c r="A31" s="69"/>
      <c r="B31" s="14">
        <v>26</v>
      </c>
      <c r="C31" s="15">
        <v>2.08</v>
      </c>
      <c r="D31" s="15">
        <v>3.39</v>
      </c>
      <c r="E31" s="15">
        <f t="shared" ref="E31" si="20">C31*D31</f>
        <v>7.0512000000000006</v>
      </c>
      <c r="F31" s="16">
        <v>2</v>
      </c>
      <c r="G31" s="16">
        <v>1</v>
      </c>
      <c r="H31" s="15">
        <f t="shared" si="14"/>
        <v>28.204800000000002</v>
      </c>
      <c r="I31" s="15">
        <f t="shared" si="9"/>
        <v>28.204800000000002</v>
      </c>
      <c r="J31" s="15">
        <f>((C31-0.1)*4+(D31-0.1)*6)*F31*G31</f>
        <v>55.320000000000007</v>
      </c>
      <c r="K31" s="15">
        <f t="shared" si="19"/>
        <v>5.5320000000000009</v>
      </c>
      <c r="L31" s="15">
        <v>10</v>
      </c>
      <c r="M31" s="15">
        <v>100</v>
      </c>
      <c r="N31" s="15">
        <f t="shared" si="11"/>
        <v>30.426000000000002</v>
      </c>
      <c r="O31" s="13">
        <v>0.22</v>
      </c>
      <c r="P31" s="13">
        <v>0.4</v>
      </c>
      <c r="Q31" s="13">
        <f>C31*0.84</f>
        <v>1.7472000000000001</v>
      </c>
      <c r="R31" s="13"/>
      <c r="S31" s="13">
        <f t="shared" si="12"/>
        <v>8.5300000000000011</v>
      </c>
      <c r="T31" s="13"/>
      <c r="U31" s="6"/>
    </row>
    <row r="32" spans="1:21" ht="15.95" customHeight="1">
      <c r="A32" s="69"/>
      <c r="B32" s="14">
        <v>27</v>
      </c>
      <c r="C32" s="15">
        <v>2.33</v>
      </c>
      <c r="D32" s="15">
        <v>2.95</v>
      </c>
      <c r="E32" s="15">
        <f t="shared" ref="E32" si="21">C32*D32</f>
        <v>6.8735000000000008</v>
      </c>
      <c r="F32" s="16">
        <v>2</v>
      </c>
      <c r="G32" s="16">
        <v>1</v>
      </c>
      <c r="H32" s="15">
        <f t="shared" si="14"/>
        <v>27.494000000000003</v>
      </c>
      <c r="I32" s="15">
        <f t="shared" si="9"/>
        <v>27.494000000000003</v>
      </c>
      <c r="J32" s="15">
        <f>((C32-0.1)*6+(D32-0.1)*6)*F32*G32</f>
        <v>60.96</v>
      </c>
      <c r="K32" s="15">
        <f t="shared" si="19"/>
        <v>6.0960000000000001</v>
      </c>
      <c r="L32" s="15"/>
      <c r="M32" s="15">
        <v>30</v>
      </c>
      <c r="N32" s="15">
        <f t="shared" si="11"/>
        <v>9.1440000000000001</v>
      </c>
      <c r="O32" s="13">
        <v>0.28000000000000003</v>
      </c>
      <c r="P32" s="13"/>
      <c r="Q32" s="13"/>
      <c r="R32" s="13"/>
      <c r="S32" s="13">
        <f t="shared" si="12"/>
        <v>2.9568000000000003</v>
      </c>
      <c r="T32" s="13"/>
      <c r="U32" s="6"/>
    </row>
    <row r="33" spans="1:21" ht="15.95" customHeight="1">
      <c r="A33" s="69"/>
      <c r="B33" s="14">
        <v>28</v>
      </c>
      <c r="C33" s="15">
        <v>0.5</v>
      </c>
      <c r="D33" s="15">
        <v>2.95</v>
      </c>
      <c r="E33" s="15">
        <f t="shared" ref="E33:E39" si="22">C33*D33</f>
        <v>1.4750000000000001</v>
      </c>
      <c r="F33" s="16">
        <v>2</v>
      </c>
      <c r="G33" s="16">
        <v>2</v>
      </c>
      <c r="H33" s="15">
        <f>I33-0.52</f>
        <v>11.280000000000001</v>
      </c>
      <c r="I33" s="15">
        <f t="shared" si="9"/>
        <v>11.8</v>
      </c>
      <c r="J33" s="15">
        <f>((C33-0.1)*6+(D33-0.1)*2)*F33*G33</f>
        <v>32.400000000000006</v>
      </c>
      <c r="K33" s="15">
        <f t="shared" si="19"/>
        <v>3.2400000000000007</v>
      </c>
      <c r="L33" s="15"/>
      <c r="M33" s="15">
        <v>30</v>
      </c>
      <c r="N33" s="15">
        <f t="shared" si="11"/>
        <v>4.8600000000000012</v>
      </c>
      <c r="O33" s="13">
        <v>0.28000000000000003</v>
      </c>
      <c r="P33" s="13"/>
      <c r="Q33" s="13"/>
      <c r="R33" s="13"/>
      <c r="S33" s="13">
        <f t="shared" si="12"/>
        <v>3.8640000000000008</v>
      </c>
      <c r="T33" s="13"/>
      <c r="U33" s="6"/>
    </row>
    <row r="34" spans="1:21" ht="15.95" customHeight="1">
      <c r="A34" s="17" t="s">
        <v>30</v>
      </c>
      <c r="B34" s="18"/>
      <c r="C34" s="19"/>
      <c r="D34" s="19"/>
      <c r="E34" s="19"/>
      <c r="F34" s="20"/>
      <c r="G34" s="20"/>
      <c r="H34" s="19">
        <f>SUM(H25:H33)</f>
        <v>136.21879999999999</v>
      </c>
      <c r="I34" s="19">
        <f>SUM(I25:I33)</f>
        <v>141.68680000000001</v>
      </c>
      <c r="J34" s="19">
        <f>SUM(J25:J33)</f>
        <v>312.27999999999997</v>
      </c>
      <c r="K34" s="19">
        <f>SUM(K25:K33)</f>
        <v>31.228000000000002</v>
      </c>
      <c r="L34" s="27"/>
      <c r="M34" s="27"/>
      <c r="N34" s="19">
        <f>SUM(N25:N33)</f>
        <v>104.59399999999999</v>
      </c>
      <c r="O34" s="28"/>
      <c r="P34" s="28"/>
      <c r="Q34" s="28"/>
      <c r="R34" s="28"/>
      <c r="S34" s="19">
        <f>SUM(S25:S33)</f>
        <v>33.021200000000007</v>
      </c>
      <c r="T34" s="19">
        <f>SUM(T25:T33)</f>
        <v>2.4640000000000004</v>
      </c>
      <c r="U34" s="6"/>
    </row>
    <row r="35" spans="1:21" ht="12" customHeight="1">
      <c r="A35" s="42"/>
      <c r="B35" s="43"/>
      <c r="C35" s="46"/>
      <c r="D35" s="46"/>
      <c r="E35" s="46"/>
      <c r="F35" s="47"/>
      <c r="G35" s="47"/>
      <c r="H35" s="46"/>
      <c r="I35" s="46"/>
      <c r="J35" s="46"/>
      <c r="K35" s="46"/>
      <c r="L35" s="46"/>
      <c r="M35" s="46"/>
      <c r="N35" s="46"/>
      <c r="O35" s="44"/>
      <c r="P35" s="44"/>
      <c r="Q35" s="44"/>
      <c r="R35" s="44"/>
      <c r="S35" s="44"/>
      <c r="T35" s="45"/>
      <c r="U35" s="6"/>
    </row>
    <row r="36" spans="1:21" ht="9.9499999999999993" customHeight="1">
      <c r="A36" s="42"/>
      <c r="B36" s="43"/>
      <c r="C36" s="46"/>
      <c r="D36" s="46"/>
      <c r="E36" s="46"/>
      <c r="F36" s="47"/>
      <c r="G36" s="47"/>
      <c r="H36" s="46"/>
      <c r="I36" s="46"/>
      <c r="J36" s="46"/>
      <c r="K36" s="46"/>
      <c r="L36" s="46"/>
      <c r="M36" s="46"/>
      <c r="N36" s="46"/>
      <c r="O36" s="44"/>
      <c r="P36" s="44"/>
      <c r="Q36" s="44"/>
      <c r="R36" s="44"/>
      <c r="S36" s="44"/>
      <c r="T36" s="45"/>
      <c r="U36" s="6"/>
    </row>
    <row r="37" spans="1:21" ht="15.95" customHeight="1">
      <c r="A37" s="69" t="s">
        <v>24</v>
      </c>
      <c r="B37" s="14">
        <v>29</v>
      </c>
      <c r="C37" s="15">
        <v>1.18</v>
      </c>
      <c r="D37" s="15">
        <v>2.13</v>
      </c>
      <c r="E37" s="15">
        <f t="shared" si="22"/>
        <v>2.5133999999999999</v>
      </c>
      <c r="F37" s="16">
        <v>2</v>
      </c>
      <c r="G37" s="16">
        <v>6</v>
      </c>
      <c r="H37" s="15">
        <f>I37-0.77</f>
        <v>59.551599999999993</v>
      </c>
      <c r="I37" s="15">
        <f t="shared" ref="I37:I50" si="23">E37*2*F37*G37</f>
        <v>60.321599999999997</v>
      </c>
      <c r="J37" s="15">
        <f>((C37-0.1)*4+(D37-0.1)*4-0.7*2)*F37*G37</f>
        <v>132.47999999999996</v>
      </c>
      <c r="K37" s="15">
        <f t="shared" si="19"/>
        <v>13.247999999999998</v>
      </c>
      <c r="L37" s="15">
        <v>10</v>
      </c>
      <c r="M37" s="15">
        <v>100</v>
      </c>
      <c r="N37" s="15">
        <f t="shared" ref="N37:N50" si="24">J37/F37*L37/100+J37/F37*M37/100</f>
        <v>72.863999999999976</v>
      </c>
      <c r="O37" s="13">
        <v>0.28000000000000003</v>
      </c>
      <c r="P37" s="13">
        <v>0.4</v>
      </c>
      <c r="Q37" s="13">
        <f>C37*0.77</f>
        <v>0.90859999999999996</v>
      </c>
      <c r="R37" s="13"/>
      <c r="S37" s="13">
        <f t="shared" ref="S37:S50" si="25">(C37+D37)*2*G37*(O37+P37)+Q37</f>
        <v>27.918200000000002</v>
      </c>
      <c r="T37" s="13"/>
      <c r="U37" s="6"/>
    </row>
    <row r="38" spans="1:21" ht="15.95" customHeight="1">
      <c r="A38" s="69"/>
      <c r="B38" s="14">
        <v>30</v>
      </c>
      <c r="C38" s="15">
        <v>1.25</v>
      </c>
      <c r="D38" s="15">
        <v>2.9</v>
      </c>
      <c r="E38" s="15">
        <f t="shared" si="22"/>
        <v>3.625</v>
      </c>
      <c r="F38" s="16">
        <v>2</v>
      </c>
      <c r="G38" s="16">
        <v>1</v>
      </c>
      <c r="H38" s="15">
        <f t="shared" si="14"/>
        <v>14.5</v>
      </c>
      <c r="I38" s="15">
        <f t="shared" si="23"/>
        <v>14.5</v>
      </c>
      <c r="J38" s="15">
        <f>((C38-0.1)*4+(D38-0.1)*4-0.7*2)*F38*G38</f>
        <v>28.799999999999997</v>
      </c>
      <c r="K38" s="15">
        <f t="shared" si="19"/>
        <v>2.88</v>
      </c>
      <c r="L38" s="15">
        <v>10</v>
      </c>
      <c r="M38" s="15">
        <v>50</v>
      </c>
      <c r="N38" s="15">
        <f t="shared" si="24"/>
        <v>8.6399999999999988</v>
      </c>
      <c r="O38" s="13">
        <v>0.46</v>
      </c>
      <c r="P38" s="13">
        <v>0.18</v>
      </c>
      <c r="Q38" s="13">
        <f>C38*0.77</f>
        <v>0.96250000000000002</v>
      </c>
      <c r="R38" s="13"/>
      <c r="S38" s="13">
        <f t="shared" si="25"/>
        <v>6.2745000000000006</v>
      </c>
      <c r="T38" s="13"/>
      <c r="U38" s="6"/>
    </row>
    <row r="39" spans="1:21" ht="15.95" customHeight="1">
      <c r="A39" s="69"/>
      <c r="B39" s="14">
        <v>31</v>
      </c>
      <c r="C39" s="15">
        <v>1</v>
      </c>
      <c r="D39" s="15">
        <v>2.13</v>
      </c>
      <c r="E39" s="15">
        <f t="shared" si="22"/>
        <v>2.13</v>
      </c>
      <c r="F39" s="16">
        <v>2</v>
      </c>
      <c r="G39" s="16">
        <v>1</v>
      </c>
      <c r="H39" s="15">
        <f>I39-1.35</f>
        <v>7.17</v>
      </c>
      <c r="I39" s="15">
        <f t="shared" si="23"/>
        <v>8.52</v>
      </c>
      <c r="J39" s="30">
        <f>((C39-0.1)*4+(D39-0.1)*4)*F39*G39</f>
        <v>23.439999999999998</v>
      </c>
      <c r="K39" s="15">
        <f t="shared" si="19"/>
        <v>2.3439999999999999</v>
      </c>
      <c r="L39" s="15">
        <v>10</v>
      </c>
      <c r="M39" s="15">
        <v>30</v>
      </c>
      <c r="N39" s="15">
        <f t="shared" si="24"/>
        <v>4.6879999999999997</v>
      </c>
      <c r="O39" s="13">
        <v>0.28000000000000003</v>
      </c>
      <c r="P39" s="13"/>
      <c r="Q39" s="13"/>
      <c r="R39" s="13"/>
      <c r="S39" s="13">
        <f t="shared" si="25"/>
        <v>1.7528000000000001</v>
      </c>
      <c r="T39" s="13"/>
      <c r="U39" s="6"/>
    </row>
    <row r="40" spans="1:21" s="3" customFormat="1" ht="15.95" customHeight="1">
      <c r="A40" s="69"/>
      <c r="B40" s="31">
        <v>32</v>
      </c>
      <c r="C40" s="30">
        <v>0.98</v>
      </c>
      <c r="D40" s="30">
        <v>2.94</v>
      </c>
      <c r="E40" s="30">
        <f t="shared" ref="E40:E41" si="26">C40*D40</f>
        <v>2.8811999999999998</v>
      </c>
      <c r="F40" s="32">
        <v>1</v>
      </c>
      <c r="G40" s="32">
        <v>1</v>
      </c>
      <c r="H40" s="15">
        <f t="shared" si="14"/>
        <v>5.7623999999999995</v>
      </c>
      <c r="I40" s="30">
        <f t="shared" si="23"/>
        <v>5.7623999999999995</v>
      </c>
      <c r="J40" s="30">
        <f>((C40-0.1)*4+(D40-0.1)*2)*F40*G40</f>
        <v>9.1999999999999993</v>
      </c>
      <c r="K40" s="30">
        <f t="shared" si="19"/>
        <v>0.91999999999999993</v>
      </c>
      <c r="L40" s="30"/>
      <c r="M40" s="30">
        <v>30</v>
      </c>
      <c r="N40" s="30">
        <f t="shared" si="24"/>
        <v>2.76</v>
      </c>
      <c r="O40" s="29"/>
      <c r="P40" s="29"/>
      <c r="Q40" s="29">
        <f>C40*0.85</f>
        <v>0.83299999999999996</v>
      </c>
      <c r="R40" s="29"/>
      <c r="S40" s="29">
        <f t="shared" si="25"/>
        <v>0.83299999999999996</v>
      </c>
      <c r="T40" s="29"/>
      <c r="U40" s="9"/>
    </row>
    <row r="41" spans="1:21" ht="15.95" customHeight="1">
      <c r="A41" s="69"/>
      <c r="B41" s="14">
        <v>33</v>
      </c>
      <c r="C41" s="15">
        <v>0.42</v>
      </c>
      <c r="D41" s="15">
        <v>2.02</v>
      </c>
      <c r="E41" s="15">
        <f t="shared" si="26"/>
        <v>0.84839999999999993</v>
      </c>
      <c r="F41" s="16">
        <v>2</v>
      </c>
      <c r="G41" s="16">
        <v>1</v>
      </c>
      <c r="H41" s="15">
        <f t="shared" si="14"/>
        <v>3.3935999999999997</v>
      </c>
      <c r="I41" s="15">
        <f t="shared" si="23"/>
        <v>3.3935999999999997</v>
      </c>
      <c r="J41" s="15">
        <f>((C41-0.1)*4+(D41-0.1)*2)*F41*G41</f>
        <v>10.239999999999998</v>
      </c>
      <c r="K41" s="15">
        <f t="shared" si="19"/>
        <v>1.0239999999999998</v>
      </c>
      <c r="L41" s="15">
        <v>10</v>
      </c>
      <c r="M41" s="15">
        <v>100</v>
      </c>
      <c r="N41" s="15">
        <f t="shared" si="24"/>
        <v>5.6319999999999988</v>
      </c>
      <c r="O41" s="13">
        <v>0.28000000000000003</v>
      </c>
      <c r="P41" s="13"/>
      <c r="Q41" s="13"/>
      <c r="R41" s="13"/>
      <c r="S41" s="13">
        <f t="shared" si="25"/>
        <v>1.3664000000000001</v>
      </c>
      <c r="T41" s="13"/>
      <c r="U41" s="6"/>
    </row>
    <row r="42" spans="1:21" ht="15.95" customHeight="1">
      <c r="A42" s="69"/>
      <c r="B42" s="14">
        <v>34</v>
      </c>
      <c r="C42" s="15">
        <v>0.6</v>
      </c>
      <c r="D42" s="15">
        <v>2.17</v>
      </c>
      <c r="E42" s="15">
        <f t="shared" ref="E42:E44" si="27">C42*D42</f>
        <v>1.3019999999999998</v>
      </c>
      <c r="F42" s="16">
        <v>2</v>
      </c>
      <c r="G42" s="16">
        <v>1</v>
      </c>
      <c r="H42" s="15">
        <f t="shared" si="14"/>
        <v>5.2079999999999993</v>
      </c>
      <c r="I42" s="15">
        <f t="shared" si="23"/>
        <v>5.2079999999999993</v>
      </c>
      <c r="J42" s="15">
        <f>((C42-0.1)*4+(D42-0.1)*2)*F42*G42</f>
        <v>12.28</v>
      </c>
      <c r="K42" s="15">
        <f t="shared" si="19"/>
        <v>1.228</v>
      </c>
      <c r="L42" s="15">
        <v>10</v>
      </c>
      <c r="M42" s="15">
        <v>100</v>
      </c>
      <c r="N42" s="15">
        <f t="shared" si="24"/>
        <v>6.7539999999999996</v>
      </c>
      <c r="O42" s="13">
        <v>0.28000000000000003</v>
      </c>
      <c r="P42" s="13"/>
      <c r="Q42" s="13"/>
      <c r="R42" s="13"/>
      <c r="S42" s="13">
        <f t="shared" si="25"/>
        <v>1.5512000000000001</v>
      </c>
      <c r="T42" s="13"/>
      <c r="U42" s="6"/>
    </row>
    <row r="43" spans="1:21" ht="15.95" customHeight="1">
      <c r="A43" s="69"/>
      <c r="B43" s="14" t="s">
        <v>17</v>
      </c>
      <c r="C43" s="15">
        <v>0.96</v>
      </c>
      <c r="D43" s="15">
        <v>2.16</v>
      </c>
      <c r="E43" s="15">
        <f t="shared" si="27"/>
        <v>2.0735999999999999</v>
      </c>
      <c r="F43" s="16">
        <v>1</v>
      </c>
      <c r="G43" s="16">
        <v>1</v>
      </c>
      <c r="H43" s="15">
        <v>0</v>
      </c>
      <c r="I43" s="15">
        <f t="shared" si="23"/>
        <v>4.1471999999999998</v>
      </c>
      <c r="J43" s="15"/>
      <c r="K43" s="15"/>
      <c r="L43" s="15"/>
      <c r="M43" s="15"/>
      <c r="N43" s="15">
        <f t="shared" si="24"/>
        <v>0</v>
      </c>
      <c r="O43" s="13"/>
      <c r="P43" s="13"/>
      <c r="Q43" s="13"/>
      <c r="R43" s="13"/>
      <c r="S43" s="13">
        <f t="shared" si="25"/>
        <v>0</v>
      </c>
      <c r="T43" s="13"/>
      <c r="U43" s="6"/>
    </row>
    <row r="44" spans="1:21" ht="15.95" customHeight="1">
      <c r="A44" s="69"/>
      <c r="B44" s="14" t="s">
        <v>18</v>
      </c>
      <c r="C44" s="15">
        <v>0.96</v>
      </c>
      <c r="D44" s="15">
        <v>2.16</v>
      </c>
      <c r="E44" s="15">
        <f t="shared" si="27"/>
        <v>2.0735999999999999</v>
      </c>
      <c r="F44" s="16">
        <v>1</v>
      </c>
      <c r="G44" s="16">
        <v>1</v>
      </c>
      <c r="H44" s="15">
        <f t="shared" si="14"/>
        <v>4.1471999999999998</v>
      </c>
      <c r="I44" s="15">
        <f t="shared" si="23"/>
        <v>4.1471999999999998</v>
      </c>
      <c r="J44" s="15">
        <f>((C44-0.1)*4+(D44-0.1)*4-0.55*2)*F44*G44</f>
        <v>10.58</v>
      </c>
      <c r="K44" s="15">
        <f>J44*0.1</f>
        <v>1.0580000000000001</v>
      </c>
      <c r="L44" s="15"/>
      <c r="M44" s="15">
        <v>50</v>
      </c>
      <c r="N44" s="15">
        <f t="shared" si="24"/>
        <v>5.29</v>
      </c>
      <c r="O44" s="13">
        <v>0.28000000000000003</v>
      </c>
      <c r="P44" s="13"/>
      <c r="Q44" s="13"/>
      <c r="R44" s="13"/>
      <c r="S44" s="29">
        <f>C44*2*G44*(O44+P44)+Q44</f>
        <v>0.53760000000000008</v>
      </c>
      <c r="T44" s="29">
        <f>D44*2*G44*(O44+P44)+Q44</f>
        <v>1.2096000000000002</v>
      </c>
      <c r="U44" s="6"/>
    </row>
    <row r="45" spans="1:21" ht="15.95" customHeight="1">
      <c r="A45" s="69"/>
      <c r="B45" s="14" t="s">
        <v>19</v>
      </c>
      <c r="C45" s="15">
        <v>0.63</v>
      </c>
      <c r="D45" s="15">
        <v>2.16</v>
      </c>
      <c r="E45" s="15">
        <f t="shared" ref="E45:E47" si="28">C45*D45</f>
        <v>1.3608</v>
      </c>
      <c r="F45" s="16">
        <v>1</v>
      </c>
      <c r="G45" s="16">
        <v>1</v>
      </c>
      <c r="H45" s="15">
        <v>0</v>
      </c>
      <c r="I45" s="15">
        <f t="shared" si="23"/>
        <v>2.7216</v>
      </c>
      <c r="J45" s="15"/>
      <c r="K45" s="15"/>
      <c r="L45" s="15"/>
      <c r="M45" s="15"/>
      <c r="N45" s="15">
        <f t="shared" si="24"/>
        <v>0</v>
      </c>
      <c r="O45" s="13"/>
      <c r="P45" s="13"/>
      <c r="Q45" s="13"/>
      <c r="R45" s="13"/>
      <c r="S45" s="29">
        <f t="shared" si="25"/>
        <v>0</v>
      </c>
      <c r="T45" s="29"/>
      <c r="U45" s="6"/>
    </row>
    <row r="46" spans="1:21" ht="15.95" customHeight="1">
      <c r="A46" s="69"/>
      <c r="B46" s="14" t="s">
        <v>20</v>
      </c>
      <c r="C46" s="15">
        <v>0.63</v>
      </c>
      <c r="D46" s="15">
        <v>2.16</v>
      </c>
      <c r="E46" s="15">
        <f t="shared" si="28"/>
        <v>1.3608</v>
      </c>
      <c r="F46" s="16">
        <v>1</v>
      </c>
      <c r="G46" s="16">
        <v>1</v>
      </c>
      <c r="H46" s="15">
        <f t="shared" si="14"/>
        <v>2.7216</v>
      </c>
      <c r="I46" s="15">
        <f t="shared" si="23"/>
        <v>2.7216</v>
      </c>
      <c r="J46" s="15">
        <f>((C46-0.1)*4+(D46-0.1)*2)*F46*G46</f>
        <v>6.24</v>
      </c>
      <c r="K46" s="15">
        <f>J46*0.1</f>
        <v>0.62400000000000011</v>
      </c>
      <c r="L46" s="15"/>
      <c r="M46" s="15">
        <v>50</v>
      </c>
      <c r="N46" s="15">
        <f t="shared" si="24"/>
        <v>3.12</v>
      </c>
      <c r="O46" s="13">
        <v>0.28000000000000003</v>
      </c>
      <c r="P46" s="13"/>
      <c r="Q46" s="13"/>
      <c r="R46" s="13"/>
      <c r="S46" s="29">
        <f>C46*2*G46*(O46+P46)+Q46</f>
        <v>0.35280000000000006</v>
      </c>
      <c r="T46" s="29">
        <f>D46*2*G46*(O46+P46)+Q46</f>
        <v>1.2096000000000002</v>
      </c>
      <c r="U46" s="6"/>
    </row>
    <row r="47" spans="1:21" ht="15.95" customHeight="1">
      <c r="A47" s="69"/>
      <c r="B47" s="14" t="s">
        <v>21</v>
      </c>
      <c r="C47" s="15">
        <v>1.65</v>
      </c>
      <c r="D47" s="15">
        <v>3.03</v>
      </c>
      <c r="E47" s="15">
        <f t="shared" si="28"/>
        <v>4.9994999999999994</v>
      </c>
      <c r="F47" s="16">
        <v>1</v>
      </c>
      <c r="G47" s="16">
        <v>1</v>
      </c>
      <c r="H47" s="15">
        <f t="shared" si="14"/>
        <v>9.9989999999999988</v>
      </c>
      <c r="I47" s="15">
        <f t="shared" si="23"/>
        <v>9.9989999999999988</v>
      </c>
      <c r="J47" s="15">
        <f>((C47-0.1)*4+(D47-0.1)*4)*F47*G47</f>
        <v>17.919999999999998</v>
      </c>
      <c r="K47" s="15">
        <f t="shared" ref="K47" si="29">J47*0.1</f>
        <v>1.7919999999999998</v>
      </c>
      <c r="L47" s="15"/>
      <c r="M47" s="15"/>
      <c r="N47" s="15">
        <f t="shared" si="24"/>
        <v>0</v>
      </c>
      <c r="O47" s="13">
        <v>0.28000000000000003</v>
      </c>
      <c r="P47" s="13"/>
      <c r="Q47" s="13">
        <f>C47*0.8</f>
        <v>1.32</v>
      </c>
      <c r="R47" s="13"/>
      <c r="S47" s="13">
        <f t="shared" si="25"/>
        <v>3.9408000000000003</v>
      </c>
      <c r="T47" s="13"/>
      <c r="U47" s="6"/>
    </row>
    <row r="48" spans="1:21" ht="15.95" customHeight="1">
      <c r="A48" s="69"/>
      <c r="B48" s="14" t="s">
        <v>22</v>
      </c>
      <c r="C48" s="15">
        <v>1.65</v>
      </c>
      <c r="D48" s="15">
        <v>3.03</v>
      </c>
      <c r="E48" s="15">
        <f t="shared" ref="E48:E49" si="30">C48*D48</f>
        <v>4.9994999999999994</v>
      </c>
      <c r="F48" s="16">
        <v>1</v>
      </c>
      <c r="G48" s="16">
        <v>1</v>
      </c>
      <c r="H48" s="15">
        <v>0</v>
      </c>
      <c r="I48" s="15">
        <f t="shared" si="23"/>
        <v>9.9989999999999988</v>
      </c>
      <c r="J48" s="15"/>
      <c r="K48" s="15"/>
      <c r="L48" s="15"/>
      <c r="M48" s="15"/>
      <c r="N48" s="15">
        <f t="shared" si="24"/>
        <v>0</v>
      </c>
      <c r="O48" s="13"/>
      <c r="P48" s="13"/>
      <c r="Q48" s="13">
        <f>C48*0.8</f>
        <v>1.32</v>
      </c>
      <c r="R48" s="13"/>
      <c r="S48" s="13">
        <f t="shared" si="25"/>
        <v>1.32</v>
      </c>
      <c r="T48" s="13"/>
      <c r="U48" s="6"/>
    </row>
    <row r="49" spans="1:21" ht="15.95" customHeight="1">
      <c r="A49" s="69"/>
      <c r="B49" s="14">
        <v>38</v>
      </c>
      <c r="C49" s="15">
        <v>1.04</v>
      </c>
      <c r="D49" s="15">
        <v>2.1800000000000002</v>
      </c>
      <c r="E49" s="15">
        <f t="shared" si="30"/>
        <v>2.2672000000000003</v>
      </c>
      <c r="F49" s="16">
        <v>2</v>
      </c>
      <c r="G49" s="16">
        <f>3*2</f>
        <v>6</v>
      </c>
      <c r="H49" s="15">
        <f t="shared" si="14"/>
        <v>54.412800000000004</v>
      </c>
      <c r="I49" s="15">
        <f t="shared" si="23"/>
        <v>54.412800000000004</v>
      </c>
      <c r="J49" s="15">
        <f>((C49-0.1)*4+(D49-0.1)*4-0.65*2)*F49*G49</f>
        <v>129.35999999999999</v>
      </c>
      <c r="K49" s="15">
        <f t="shared" ref="K49:K55" si="31">J49*0.1</f>
        <v>12.936</v>
      </c>
      <c r="L49" s="15">
        <v>10</v>
      </c>
      <c r="M49" s="15">
        <v>100</v>
      </c>
      <c r="N49" s="15">
        <f t="shared" si="24"/>
        <v>71.147999999999996</v>
      </c>
      <c r="O49" s="13">
        <v>0.28000000000000003</v>
      </c>
      <c r="P49" s="13">
        <v>0.4</v>
      </c>
      <c r="Q49" s="13">
        <f>C49*0.77</f>
        <v>0.80080000000000007</v>
      </c>
      <c r="R49" s="13"/>
      <c r="S49" s="13">
        <f t="shared" si="25"/>
        <v>27.076000000000001</v>
      </c>
      <c r="T49" s="13"/>
      <c r="U49" s="6"/>
    </row>
    <row r="50" spans="1:21" ht="15.95" customHeight="1">
      <c r="A50" s="69"/>
      <c r="B50" s="14">
        <v>39</v>
      </c>
      <c r="C50" s="15">
        <v>1.04</v>
      </c>
      <c r="D50" s="15">
        <v>2.1800000000000002</v>
      </c>
      <c r="E50" s="15">
        <f t="shared" ref="E50:E53" si="32">C50*D50</f>
        <v>2.2672000000000003</v>
      </c>
      <c r="F50" s="16">
        <v>2</v>
      </c>
      <c r="G50" s="16">
        <f>1*2</f>
        <v>2</v>
      </c>
      <c r="H50" s="15">
        <f t="shared" si="14"/>
        <v>18.137600000000003</v>
      </c>
      <c r="I50" s="15">
        <f t="shared" si="23"/>
        <v>18.137600000000003</v>
      </c>
      <c r="J50" s="15">
        <f>((C50-0.1)*4+(D50-0.1)*4-0.65*2)*F50*G50</f>
        <v>43.12</v>
      </c>
      <c r="K50" s="15">
        <f t="shared" si="31"/>
        <v>4.3120000000000003</v>
      </c>
      <c r="L50" s="15">
        <v>10</v>
      </c>
      <c r="M50" s="15">
        <v>100</v>
      </c>
      <c r="N50" s="15">
        <f t="shared" si="24"/>
        <v>23.715999999999998</v>
      </c>
      <c r="O50" s="13">
        <v>0.28000000000000003</v>
      </c>
      <c r="P50" s="13">
        <v>0.4</v>
      </c>
      <c r="Q50" s="13">
        <f>C50*0.77</f>
        <v>0.80080000000000007</v>
      </c>
      <c r="R50" s="13"/>
      <c r="S50" s="13">
        <f t="shared" si="25"/>
        <v>9.5592000000000024</v>
      </c>
      <c r="T50" s="13"/>
      <c r="U50" s="6"/>
    </row>
    <row r="51" spans="1:21" ht="15.95" customHeight="1">
      <c r="A51" s="17" t="s">
        <v>30</v>
      </c>
      <c r="B51" s="18"/>
      <c r="C51" s="19"/>
      <c r="D51" s="19"/>
      <c r="E51" s="19"/>
      <c r="F51" s="20"/>
      <c r="G51" s="20"/>
      <c r="H51" s="19">
        <f>SUM(H37:H50)</f>
        <v>185.00379999999998</v>
      </c>
      <c r="I51" s="19">
        <f t="shared" ref="I51:K51" si="33">SUM(I37:I50)</f>
        <v>203.99159999999998</v>
      </c>
      <c r="J51" s="19">
        <f t="shared" si="33"/>
        <v>423.65999999999997</v>
      </c>
      <c r="K51" s="19">
        <f t="shared" si="33"/>
        <v>42.365999999999993</v>
      </c>
      <c r="L51" s="27"/>
      <c r="M51" s="27"/>
      <c r="N51" s="19">
        <f>SUM(N37:N50)</f>
        <v>204.61200000000002</v>
      </c>
      <c r="O51" s="28"/>
      <c r="P51" s="28"/>
      <c r="Q51" s="28"/>
      <c r="R51" s="28"/>
      <c r="S51" s="19">
        <f>SUM(S37:S50)</f>
        <v>82.482500000000016</v>
      </c>
      <c r="T51" s="19">
        <f>SUM(T37:T50)</f>
        <v>2.4192000000000005</v>
      </c>
      <c r="U51" s="6"/>
    </row>
    <row r="52" spans="1:21" ht="9.9499999999999993" customHeight="1">
      <c r="A52" s="42"/>
      <c r="B52" s="43"/>
      <c r="C52" s="46"/>
      <c r="D52" s="46"/>
      <c r="E52" s="46"/>
      <c r="F52" s="47"/>
      <c r="G52" s="47"/>
      <c r="H52" s="46"/>
      <c r="I52" s="46"/>
      <c r="J52" s="46"/>
      <c r="K52" s="46"/>
      <c r="L52" s="46"/>
      <c r="M52" s="46"/>
      <c r="N52" s="46"/>
      <c r="O52" s="44"/>
      <c r="P52" s="44"/>
      <c r="Q52" s="44"/>
      <c r="R52" s="44"/>
      <c r="S52" s="44"/>
      <c r="T52" s="45"/>
      <c r="U52" s="6"/>
    </row>
    <row r="53" spans="1:21" ht="15.95" customHeight="1">
      <c r="A53" s="69" t="s">
        <v>23</v>
      </c>
      <c r="B53" s="14">
        <v>40</v>
      </c>
      <c r="C53" s="15">
        <v>1.62</v>
      </c>
      <c r="D53" s="15">
        <v>1.38</v>
      </c>
      <c r="E53" s="15">
        <f t="shared" si="32"/>
        <v>2.2355999999999998</v>
      </c>
      <c r="F53" s="16">
        <v>2</v>
      </c>
      <c r="G53" s="16">
        <v>1</v>
      </c>
      <c r="H53" s="15">
        <f t="shared" si="14"/>
        <v>8.9423999999999992</v>
      </c>
      <c r="I53" s="15">
        <f>E53*2*F53*G53</f>
        <v>8.9423999999999992</v>
      </c>
      <c r="J53" s="15">
        <f>((C53-0.1)*2+(D53-0.1)*6)*F53*G53</f>
        <v>21.439999999999998</v>
      </c>
      <c r="K53" s="15">
        <f>J53*0.1</f>
        <v>2.1439999999999997</v>
      </c>
      <c r="L53" s="15">
        <v>10</v>
      </c>
      <c r="M53" s="15">
        <v>100</v>
      </c>
      <c r="N53" s="15">
        <f>J53/F53*L53/100+J53/F53*M53/100</f>
        <v>11.792</v>
      </c>
      <c r="O53" s="13">
        <v>0.28000000000000003</v>
      </c>
      <c r="P53" s="13"/>
      <c r="Q53" s="13"/>
      <c r="R53" s="13"/>
      <c r="S53" s="29">
        <f>C53*2*G53*(O53+P53)+Q53</f>
        <v>0.90720000000000012</v>
      </c>
      <c r="T53" s="29">
        <f>D53*2*G53*(O53+P53)+Q53</f>
        <v>0.77280000000000004</v>
      </c>
      <c r="U53" s="6"/>
    </row>
    <row r="54" spans="1:21" ht="15.95" customHeight="1">
      <c r="A54" s="69"/>
      <c r="B54" s="14">
        <v>41</v>
      </c>
      <c r="C54" s="15">
        <v>0.72</v>
      </c>
      <c r="D54" s="15">
        <v>1.03</v>
      </c>
      <c r="E54" s="15">
        <f t="shared" ref="E54" si="34">C54*D54</f>
        <v>0.74160000000000004</v>
      </c>
      <c r="F54" s="16">
        <v>1</v>
      </c>
      <c r="G54" s="16">
        <f>1*2</f>
        <v>2</v>
      </c>
      <c r="H54" s="15">
        <f t="shared" si="14"/>
        <v>2.9664000000000001</v>
      </c>
      <c r="I54" s="15">
        <f>E54*2*F54*G54</f>
        <v>2.9664000000000001</v>
      </c>
      <c r="J54" s="15">
        <f>((C54-0.1)*2+(D54-0.1)*4)*F54*G54</f>
        <v>9.92</v>
      </c>
      <c r="K54" s="15">
        <f t="shared" si="31"/>
        <v>0.99199999999999999</v>
      </c>
      <c r="L54" s="15"/>
      <c r="M54" s="15">
        <v>100</v>
      </c>
      <c r="N54" s="15">
        <f>J54/F54*L54/100+J54/F54*M54/100</f>
        <v>9.92</v>
      </c>
      <c r="O54" s="13"/>
      <c r="P54" s="13"/>
      <c r="Q54" s="13"/>
      <c r="R54" s="13"/>
      <c r="S54" s="13">
        <f>(C54+D54)*2*G54*(O54+P54)+Q54</f>
        <v>0</v>
      </c>
      <c r="T54" s="13"/>
      <c r="U54" s="6"/>
    </row>
    <row r="55" spans="1:21" ht="15.95" customHeight="1">
      <c r="A55" s="69"/>
      <c r="B55" s="14">
        <v>42</v>
      </c>
      <c r="C55" s="15">
        <v>0.73</v>
      </c>
      <c r="D55" s="15">
        <v>1.18</v>
      </c>
      <c r="E55" s="15">
        <f t="shared" ref="E55" si="35">C55*D55</f>
        <v>0.86139999999999994</v>
      </c>
      <c r="F55" s="16">
        <v>1</v>
      </c>
      <c r="G55" s="16">
        <f>1*2</f>
        <v>2</v>
      </c>
      <c r="H55" s="15">
        <f t="shared" si="14"/>
        <v>3.4455999999999998</v>
      </c>
      <c r="I55" s="15">
        <f>E55*2*F55*G55</f>
        <v>3.4455999999999998</v>
      </c>
      <c r="J55" s="15">
        <f>((C55-0.1)*4+(D55-0.1)*4)*F55*G55</f>
        <v>13.68</v>
      </c>
      <c r="K55" s="15">
        <f t="shared" si="31"/>
        <v>1.3680000000000001</v>
      </c>
      <c r="L55" s="15"/>
      <c r="M55" s="15">
        <v>100</v>
      </c>
      <c r="N55" s="15">
        <f>J55/F55*L55/100+J55/F55*M55/100</f>
        <v>13.68</v>
      </c>
      <c r="O55" s="13"/>
      <c r="P55" s="13"/>
      <c r="Q55" s="13"/>
      <c r="R55" s="13"/>
      <c r="S55" s="13">
        <f>(C55+D55)*2*G55*(O55+P55)+Q55</f>
        <v>0</v>
      </c>
      <c r="T55" s="13"/>
      <c r="U55" s="6"/>
    </row>
    <row r="56" spans="1:21" ht="15.95" customHeight="1">
      <c r="A56" s="69"/>
      <c r="B56" s="14">
        <v>43</v>
      </c>
      <c r="C56" s="15">
        <v>0.78</v>
      </c>
      <c r="D56" s="15">
        <v>0.98</v>
      </c>
      <c r="E56" s="15">
        <f t="shared" ref="E56" si="36">C56*D56</f>
        <v>0.76439999999999997</v>
      </c>
      <c r="F56" s="16">
        <v>1</v>
      </c>
      <c r="G56" s="16">
        <v>8</v>
      </c>
      <c r="H56" s="15">
        <f t="shared" si="14"/>
        <v>12.230399999999999</v>
      </c>
      <c r="I56" s="15">
        <f>E56*2*F56*G56</f>
        <v>12.230399999999999</v>
      </c>
      <c r="J56" s="15"/>
      <c r="K56" s="15"/>
      <c r="L56" s="15"/>
      <c r="M56" s="15"/>
      <c r="N56" s="15">
        <f>J56/F56*L56/100+J56/F56*M56/100</f>
        <v>0</v>
      </c>
      <c r="O56" s="13"/>
      <c r="P56" s="13"/>
      <c r="Q56" s="13"/>
      <c r="R56" s="13"/>
      <c r="S56" s="13">
        <f>(C56+D56)*2*G56*(O56+P56)+Q56</f>
        <v>0</v>
      </c>
      <c r="T56" s="13"/>
      <c r="U56" s="6"/>
    </row>
    <row r="57" spans="1:21" ht="15.95" customHeight="1">
      <c r="A57" s="69"/>
      <c r="B57" s="14">
        <v>43</v>
      </c>
      <c r="C57" s="15">
        <v>0.78</v>
      </c>
      <c r="D57" s="15">
        <v>1.18</v>
      </c>
      <c r="E57" s="15">
        <f t="shared" ref="E57" si="37">C57*D57</f>
        <v>0.9204</v>
      </c>
      <c r="F57" s="16">
        <v>1</v>
      </c>
      <c r="G57" s="16">
        <v>1</v>
      </c>
      <c r="H57" s="15">
        <f t="shared" si="14"/>
        <v>1.8408</v>
      </c>
      <c r="I57" s="15">
        <f>E57*2*F57*G57</f>
        <v>1.8408</v>
      </c>
      <c r="J57" s="15"/>
      <c r="K57" s="15"/>
      <c r="L57" s="15"/>
      <c r="M57" s="15"/>
      <c r="N57" s="15">
        <f>J57/F57*L57/100+J57/F57*M57/100</f>
        <v>0</v>
      </c>
      <c r="O57" s="13"/>
      <c r="P57" s="13"/>
      <c r="Q57" s="13"/>
      <c r="R57" s="13"/>
      <c r="S57" s="13">
        <f>(C57+D57)*2*G57*(O57+P57)+Q57</f>
        <v>0</v>
      </c>
      <c r="T57" s="13"/>
      <c r="U57" s="6"/>
    </row>
    <row r="58" spans="1:21" ht="15.95" customHeight="1">
      <c r="A58" s="17" t="s">
        <v>30</v>
      </c>
      <c r="B58" s="18"/>
      <c r="C58" s="19"/>
      <c r="D58" s="19"/>
      <c r="E58" s="19"/>
      <c r="F58" s="20"/>
      <c r="G58" s="20"/>
      <c r="H58" s="19">
        <f>SUM(H53:H57)</f>
        <v>29.425599999999999</v>
      </c>
      <c r="I58" s="19">
        <f t="shared" ref="I58:K58" si="38">SUM(I53:I57)</f>
        <v>29.425599999999999</v>
      </c>
      <c r="J58" s="19">
        <f t="shared" si="38"/>
        <v>45.04</v>
      </c>
      <c r="K58" s="19">
        <f t="shared" si="38"/>
        <v>4.5039999999999996</v>
      </c>
      <c r="L58" s="27"/>
      <c r="M58" s="27"/>
      <c r="N58" s="19">
        <f>SUM(N53:N57)</f>
        <v>35.391999999999996</v>
      </c>
      <c r="O58" s="28"/>
      <c r="P58" s="28"/>
      <c r="Q58" s="28"/>
      <c r="R58" s="28"/>
      <c r="S58" s="19">
        <f>SUM(S53:S57)</f>
        <v>0.90720000000000012</v>
      </c>
      <c r="T58" s="19">
        <f>SUM(T53:T57)</f>
        <v>0.77280000000000004</v>
      </c>
      <c r="U58" s="6"/>
    </row>
    <row r="59" spans="1:21" ht="9.9499999999999993" customHeight="1">
      <c r="A59" s="42"/>
      <c r="B59" s="43"/>
      <c r="C59" s="46"/>
      <c r="D59" s="46"/>
      <c r="E59" s="46"/>
      <c r="F59" s="47"/>
      <c r="G59" s="47"/>
      <c r="H59" s="46"/>
      <c r="I59" s="46"/>
      <c r="J59" s="46"/>
      <c r="K59" s="46"/>
      <c r="L59" s="48"/>
      <c r="M59" s="48"/>
      <c r="N59" s="46"/>
      <c r="O59" s="49"/>
      <c r="P59" s="49"/>
      <c r="Q59" s="49"/>
      <c r="R59" s="49"/>
      <c r="S59" s="46"/>
      <c r="T59" s="50"/>
      <c r="U59" s="6"/>
    </row>
    <row r="60" spans="1:21" s="4" customFormat="1" ht="15.95" customHeight="1">
      <c r="A60" s="72" t="s">
        <v>45</v>
      </c>
      <c r="B60" s="33">
        <v>14</v>
      </c>
      <c r="C60" s="34">
        <v>2.0299999999999998</v>
      </c>
      <c r="D60" s="34">
        <v>3.85</v>
      </c>
      <c r="E60" s="34">
        <f t="shared" ref="E60" si="39">C60*D60</f>
        <v>7.8154999999999992</v>
      </c>
      <c r="F60" s="35">
        <v>1</v>
      </c>
      <c r="G60" s="35">
        <v>1</v>
      </c>
      <c r="H60" s="34">
        <f>I60</f>
        <v>14.0679</v>
      </c>
      <c r="I60" s="34">
        <f>E60*2*F60*G60*90/100</f>
        <v>14.0679</v>
      </c>
      <c r="J60" s="34"/>
      <c r="K60" s="34">
        <f>I60</f>
        <v>14.0679</v>
      </c>
      <c r="L60" s="34"/>
      <c r="M60" s="34"/>
      <c r="N60" s="34">
        <f>J60/F60*L60/100+J60/F60*M60/100</f>
        <v>0</v>
      </c>
      <c r="O60" s="36"/>
      <c r="P60" s="36"/>
      <c r="Q60" s="36"/>
      <c r="R60" s="36"/>
      <c r="S60" s="36">
        <f>(C60+D60)*2*G60*(O60+P60)+Q60</f>
        <v>0</v>
      </c>
      <c r="T60" s="36"/>
      <c r="U60" s="10"/>
    </row>
    <row r="61" spans="1:21" s="4" customFormat="1" ht="15.95" customHeight="1">
      <c r="A61" s="72"/>
      <c r="B61" s="33">
        <v>15</v>
      </c>
      <c r="C61" s="34">
        <v>2</v>
      </c>
      <c r="D61" s="34">
        <v>4.32</v>
      </c>
      <c r="E61" s="34">
        <f t="shared" ref="E61" si="40">C61*D61</f>
        <v>8.64</v>
      </c>
      <c r="F61" s="35">
        <v>1</v>
      </c>
      <c r="G61" s="35">
        <v>1</v>
      </c>
      <c r="H61" s="34">
        <f>I61</f>
        <v>15.552</v>
      </c>
      <c r="I61" s="34">
        <f>E61*2*F61*G61*90/100</f>
        <v>15.552</v>
      </c>
      <c r="J61" s="34"/>
      <c r="K61" s="34">
        <f>I61</f>
        <v>15.552</v>
      </c>
      <c r="L61" s="34"/>
      <c r="M61" s="34"/>
      <c r="N61" s="34">
        <f>J61/F61*L61/100+J61/F61*M61/100</f>
        <v>0</v>
      </c>
      <c r="O61" s="36"/>
      <c r="P61" s="36"/>
      <c r="Q61" s="36"/>
      <c r="R61" s="36"/>
      <c r="S61" s="36">
        <f>(C61+D61)*2*G61*(O61+P61)+Q61</f>
        <v>0</v>
      </c>
      <c r="T61" s="36"/>
      <c r="U61" s="10"/>
    </row>
    <row r="62" spans="1:21" s="1" customFormat="1" ht="15.95" customHeight="1">
      <c r="A62" s="37" t="s">
        <v>30</v>
      </c>
      <c r="B62" s="38"/>
      <c r="C62" s="39"/>
      <c r="D62" s="39"/>
      <c r="E62" s="39"/>
      <c r="F62" s="40"/>
      <c r="G62" s="40"/>
      <c r="H62" s="39">
        <f>SUM(H60:H61)</f>
        <v>29.619900000000001</v>
      </c>
      <c r="I62" s="39">
        <f t="shared" ref="I62:K62" si="41">SUM(I60:I61)</f>
        <v>29.619900000000001</v>
      </c>
      <c r="J62" s="39">
        <f t="shared" si="41"/>
        <v>0</v>
      </c>
      <c r="K62" s="39">
        <f t="shared" si="41"/>
        <v>29.619900000000001</v>
      </c>
      <c r="L62" s="39"/>
      <c r="M62" s="39"/>
      <c r="N62" s="39">
        <f>SUM(N60:N61)</f>
        <v>0</v>
      </c>
      <c r="O62" s="41"/>
      <c r="P62" s="41"/>
      <c r="Q62" s="41"/>
      <c r="R62" s="41"/>
      <c r="S62" s="39">
        <f>SUM(S60:S61)</f>
        <v>0</v>
      </c>
      <c r="T62" s="39"/>
      <c r="U62" s="11"/>
    </row>
    <row r="63" spans="1:21" ht="9.9499999999999993" customHeight="1">
      <c r="A63" s="42"/>
      <c r="B63" s="43"/>
      <c r="C63" s="44"/>
      <c r="D63" s="44"/>
      <c r="E63" s="44"/>
      <c r="F63" s="43"/>
      <c r="G63" s="47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5"/>
      <c r="U63" s="6"/>
    </row>
    <row r="64" spans="1:21" s="4" customFormat="1" ht="15.95" customHeight="1">
      <c r="A64" s="67" t="s">
        <v>46</v>
      </c>
      <c r="B64" s="23" t="s">
        <v>13</v>
      </c>
      <c r="C64" s="24">
        <v>1.1399999999999999</v>
      </c>
      <c r="D64" s="24">
        <v>2.15</v>
      </c>
      <c r="E64" s="24">
        <f t="shared" ref="E64:E65" si="42">C64*D64</f>
        <v>2.4509999999999996</v>
      </c>
      <c r="F64" s="25">
        <v>1</v>
      </c>
      <c r="G64" s="25">
        <v>4</v>
      </c>
      <c r="H64" s="24">
        <f t="shared" ref="H64:H67" si="43">I64</f>
        <v>19.607999999999997</v>
      </c>
      <c r="I64" s="24">
        <f>E64*2*F64*G64</f>
        <v>19.607999999999997</v>
      </c>
      <c r="J64" s="24">
        <f>((C64-0.1)*4+(D64-0.1)*4)*F64*G64</f>
        <v>49.44</v>
      </c>
      <c r="K64" s="24">
        <f>J64*0.1</f>
        <v>4.944</v>
      </c>
      <c r="L64" s="24"/>
      <c r="M64" s="24"/>
      <c r="N64" s="24">
        <f>J64/F64*L64/100+J64/F64*M64/100</f>
        <v>0</v>
      </c>
      <c r="O64" s="26">
        <v>0.28000000000000003</v>
      </c>
      <c r="P64" s="26"/>
      <c r="Q64" s="26"/>
      <c r="R64" s="26"/>
      <c r="S64" s="29">
        <f>C64*2*G64*(O64+P64)+Q64</f>
        <v>2.5535999999999999</v>
      </c>
      <c r="T64" s="29">
        <f>D64*2*G64*(O64+P64)+Q64</f>
        <v>4.8159999999999998</v>
      </c>
      <c r="U64" s="10"/>
    </row>
    <row r="65" spans="1:21" s="4" customFormat="1" ht="15.95" customHeight="1">
      <c r="A65" s="67"/>
      <c r="B65" s="23" t="s">
        <v>14</v>
      </c>
      <c r="C65" s="24">
        <v>1.1399999999999999</v>
      </c>
      <c r="D65" s="24">
        <v>2.15</v>
      </c>
      <c r="E65" s="24">
        <f t="shared" si="42"/>
        <v>2.4509999999999996</v>
      </c>
      <c r="F65" s="25">
        <v>1</v>
      </c>
      <c r="G65" s="25">
        <v>4</v>
      </c>
      <c r="H65" s="24">
        <f t="shared" si="43"/>
        <v>19.607999999999997</v>
      </c>
      <c r="I65" s="24">
        <f>E65*2*F65*G65</f>
        <v>19.607999999999997</v>
      </c>
      <c r="J65" s="24"/>
      <c r="K65" s="24"/>
      <c r="L65" s="24"/>
      <c r="M65" s="24"/>
      <c r="N65" s="24">
        <f>J65/F65*L65/100+J65/F65*M65/100</f>
        <v>0</v>
      </c>
      <c r="O65" s="26"/>
      <c r="P65" s="26"/>
      <c r="Q65" s="26"/>
      <c r="R65" s="26"/>
      <c r="S65" s="26">
        <f>(C65+D65)*2*G65*(O65+P65)+Q65</f>
        <v>0</v>
      </c>
      <c r="T65" s="26"/>
      <c r="U65" s="10"/>
    </row>
    <row r="66" spans="1:21" s="4" customFormat="1" ht="15.95" customHeight="1">
      <c r="A66" s="67"/>
      <c r="B66" s="23" t="s">
        <v>15</v>
      </c>
      <c r="C66" s="24">
        <v>1.1399999999999999</v>
      </c>
      <c r="D66" s="24">
        <v>2.1</v>
      </c>
      <c r="E66" s="24">
        <f>C66*D66</f>
        <v>2.3939999999999997</v>
      </c>
      <c r="F66" s="25">
        <v>1</v>
      </c>
      <c r="G66" s="25">
        <v>2</v>
      </c>
      <c r="H66" s="24">
        <f t="shared" si="43"/>
        <v>9.5759999999999987</v>
      </c>
      <c r="I66" s="24">
        <f>E66*2*F66*G66</f>
        <v>9.5759999999999987</v>
      </c>
      <c r="J66" s="24">
        <f>((C66-0.1)*4+(D66-0.1)*4)*F66*G66</f>
        <v>24.32</v>
      </c>
      <c r="K66" s="24">
        <f>J66*0.1</f>
        <v>2.4320000000000004</v>
      </c>
      <c r="L66" s="24"/>
      <c r="M66" s="24"/>
      <c r="N66" s="24">
        <f>J66/F66*L66/100+J66/F66*M66/100</f>
        <v>0</v>
      </c>
      <c r="O66" s="26">
        <v>0.28000000000000003</v>
      </c>
      <c r="P66" s="26"/>
      <c r="Q66" s="26"/>
      <c r="R66" s="26"/>
      <c r="S66" s="29">
        <f>C66*2*G66*(O66+P66)+Q66</f>
        <v>1.2767999999999999</v>
      </c>
      <c r="T66" s="29">
        <f>D66*2*G66*(O66+P66)+Q66</f>
        <v>2.3520000000000003</v>
      </c>
      <c r="U66" s="10"/>
    </row>
    <row r="67" spans="1:21" s="4" customFormat="1" ht="15.95" customHeight="1">
      <c r="A67" s="67"/>
      <c r="B67" s="23" t="s">
        <v>16</v>
      </c>
      <c r="C67" s="24">
        <v>1.1399999999999999</v>
      </c>
      <c r="D67" s="24">
        <v>2.1</v>
      </c>
      <c r="E67" s="24">
        <f>C67*D67</f>
        <v>2.3939999999999997</v>
      </c>
      <c r="F67" s="25">
        <v>1</v>
      </c>
      <c r="G67" s="25">
        <v>2</v>
      </c>
      <c r="H67" s="24">
        <f t="shared" si="43"/>
        <v>9.5759999999999987</v>
      </c>
      <c r="I67" s="24">
        <f>E67*2*F67*G67</f>
        <v>9.5759999999999987</v>
      </c>
      <c r="J67" s="24"/>
      <c r="K67" s="24"/>
      <c r="L67" s="24"/>
      <c r="M67" s="24"/>
      <c r="N67" s="24">
        <f>J67/F67*L67/100+J67/F67*M67/100</f>
        <v>0</v>
      </c>
      <c r="O67" s="26"/>
      <c r="P67" s="26"/>
      <c r="Q67" s="26"/>
      <c r="R67" s="26"/>
      <c r="S67" s="26">
        <f>(C67+D67)*2*G67*(O67+P67)+Q67</f>
        <v>0</v>
      </c>
      <c r="T67" s="26"/>
      <c r="U67" s="10"/>
    </row>
    <row r="68" spans="1:21" ht="15.95" customHeight="1">
      <c r="A68" s="17" t="s">
        <v>30</v>
      </c>
      <c r="B68" s="18"/>
      <c r="C68" s="19"/>
      <c r="D68" s="19"/>
      <c r="E68" s="19"/>
      <c r="F68" s="20"/>
      <c r="G68" s="20"/>
      <c r="H68" s="19">
        <f>SUM(H64:H67)</f>
        <v>58.367999999999995</v>
      </c>
      <c r="I68" s="19">
        <f>SUM(I64:I67)</f>
        <v>58.367999999999995</v>
      </c>
      <c r="J68" s="19">
        <f>SUM(J64:J67)</f>
        <v>73.759999999999991</v>
      </c>
      <c r="K68" s="19">
        <f>SUM(K64:K67)</f>
        <v>7.3760000000000003</v>
      </c>
      <c r="L68" s="27"/>
      <c r="M68" s="27"/>
      <c r="N68" s="19">
        <f>SUM(N64:N67)</f>
        <v>0</v>
      </c>
      <c r="O68" s="28"/>
      <c r="P68" s="28"/>
      <c r="Q68" s="28"/>
      <c r="R68" s="28"/>
      <c r="S68" s="19">
        <f>SUM(S64:S67)</f>
        <v>3.8304</v>
      </c>
      <c r="T68" s="19">
        <f>SUM(T64:T67)</f>
        <v>7.1680000000000001</v>
      </c>
      <c r="U68" s="6"/>
    </row>
    <row r="69" spans="1:2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</sheetData>
  <mergeCells count="20">
    <mergeCell ref="T1:T2"/>
    <mergeCell ref="A60:A61"/>
    <mergeCell ref="A1:A3"/>
    <mergeCell ref="C1:D1"/>
    <mergeCell ref="B1:B3"/>
    <mergeCell ref="A64:A67"/>
    <mergeCell ref="O1:S1"/>
    <mergeCell ref="A53:A57"/>
    <mergeCell ref="A37:A50"/>
    <mergeCell ref="A5:A8"/>
    <mergeCell ref="A22:A33"/>
    <mergeCell ref="A11:A19"/>
    <mergeCell ref="E1:E2"/>
    <mergeCell ref="F1:F2"/>
    <mergeCell ref="G1:G2"/>
    <mergeCell ref="H1:H2"/>
    <mergeCell ref="I1:I2"/>
    <mergeCell ref="J1:J2"/>
    <mergeCell ref="K1:K2"/>
    <mergeCell ref="L1:N1"/>
  </mergeCells>
  <pageMargins left="0.59055118110236227" right="0" top="0.47244094488188981" bottom="0.3149606299212598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9"/>
  <sheetViews>
    <sheetView tabSelected="1" topLeftCell="A22" workbookViewId="0">
      <selection activeCell="C32" sqref="C32"/>
    </sheetView>
  </sheetViews>
  <sheetFormatPr defaultRowHeight="15"/>
  <cols>
    <col min="1" max="1" width="5.7109375" customWidth="1"/>
    <col min="2" max="2" width="4.85546875" customWidth="1"/>
    <col min="3" max="5" width="6.7109375" customWidth="1"/>
    <col min="6" max="6" width="7.5703125" customWidth="1"/>
    <col min="7" max="7" width="6" customWidth="1"/>
    <col min="8" max="8" width="8.7109375" customWidth="1"/>
    <col min="9" max="9" width="7.7109375" customWidth="1"/>
    <col min="10" max="10" width="6.7109375" customWidth="1"/>
    <col min="11" max="11" width="7.7109375" customWidth="1"/>
    <col min="12" max="13" width="6.7109375" customWidth="1"/>
    <col min="14" max="14" width="7.42578125" customWidth="1"/>
    <col min="15" max="16" width="6.7109375" customWidth="1"/>
    <col min="17" max="19" width="7.7109375" customWidth="1"/>
    <col min="20" max="20" width="6.42578125" customWidth="1"/>
    <col min="21" max="21" width="18.85546875" customWidth="1"/>
  </cols>
  <sheetData>
    <row r="1" spans="1:21" s="5" customFormat="1" ht="18" customHeight="1">
      <c r="A1" s="86" t="s">
        <v>47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1" ht="15.95" customHeight="1">
      <c r="A2" s="73" t="s">
        <v>42</v>
      </c>
      <c r="B2" s="74" t="s">
        <v>44</v>
      </c>
      <c r="C2" s="70" t="s">
        <v>43</v>
      </c>
      <c r="D2" s="70"/>
      <c r="E2" s="70" t="s">
        <v>2</v>
      </c>
      <c r="F2" s="70" t="s">
        <v>28</v>
      </c>
      <c r="G2" s="70" t="s">
        <v>35</v>
      </c>
      <c r="H2" s="70" t="s">
        <v>29</v>
      </c>
      <c r="I2" s="70" t="s">
        <v>39</v>
      </c>
      <c r="J2" s="70" t="s">
        <v>3</v>
      </c>
      <c r="K2" s="70" t="s">
        <v>31</v>
      </c>
      <c r="L2" s="70" t="s">
        <v>36</v>
      </c>
      <c r="M2" s="70"/>
      <c r="N2" s="70"/>
      <c r="O2" s="68" t="s">
        <v>37</v>
      </c>
      <c r="P2" s="68"/>
      <c r="Q2" s="68"/>
      <c r="R2" s="68"/>
      <c r="S2" s="68"/>
      <c r="T2" s="71" t="s">
        <v>38</v>
      </c>
      <c r="U2" s="5"/>
    </row>
    <row r="3" spans="1:21" ht="15.95" customHeight="1">
      <c r="A3" s="73"/>
      <c r="B3" s="74"/>
      <c r="C3" s="61" t="s">
        <v>0</v>
      </c>
      <c r="D3" s="61" t="s">
        <v>1</v>
      </c>
      <c r="E3" s="70"/>
      <c r="F3" s="70"/>
      <c r="G3" s="70"/>
      <c r="H3" s="70"/>
      <c r="I3" s="70"/>
      <c r="J3" s="70"/>
      <c r="K3" s="70"/>
      <c r="L3" s="61" t="s">
        <v>6</v>
      </c>
      <c r="M3" s="61" t="s">
        <v>5</v>
      </c>
      <c r="N3" s="61" t="s">
        <v>8</v>
      </c>
      <c r="O3" s="13" t="s">
        <v>6</v>
      </c>
      <c r="P3" s="62" t="s">
        <v>5</v>
      </c>
      <c r="Q3" s="62" t="s">
        <v>7</v>
      </c>
      <c r="R3" s="62" t="s">
        <v>41</v>
      </c>
      <c r="S3" s="62" t="s">
        <v>8</v>
      </c>
      <c r="T3" s="71"/>
      <c r="U3" s="5"/>
    </row>
    <row r="4" spans="1:21" ht="15.95" customHeight="1">
      <c r="A4" s="73"/>
      <c r="B4" s="74"/>
      <c r="C4" s="61" t="s">
        <v>32</v>
      </c>
      <c r="D4" s="61" t="s">
        <v>32</v>
      </c>
      <c r="E4" s="61" t="s">
        <v>33</v>
      </c>
      <c r="F4" s="61" t="s">
        <v>40</v>
      </c>
      <c r="G4" s="61" t="s">
        <v>4</v>
      </c>
      <c r="H4" s="61" t="s">
        <v>33</v>
      </c>
      <c r="I4" s="61" t="s">
        <v>33</v>
      </c>
      <c r="J4" s="61" t="s">
        <v>33</v>
      </c>
      <c r="K4" s="61" t="s">
        <v>32</v>
      </c>
      <c r="L4" s="61" t="s">
        <v>34</v>
      </c>
      <c r="M4" s="61" t="s">
        <v>34</v>
      </c>
      <c r="N4" s="61" t="s">
        <v>32</v>
      </c>
      <c r="O4" s="62" t="s">
        <v>33</v>
      </c>
      <c r="P4" s="62" t="s">
        <v>33</v>
      </c>
      <c r="Q4" s="62" t="s">
        <v>33</v>
      </c>
      <c r="R4" s="62" t="s">
        <v>33</v>
      </c>
      <c r="S4" s="62" t="s">
        <v>33</v>
      </c>
      <c r="T4" s="62" t="s">
        <v>33</v>
      </c>
      <c r="U4" s="5"/>
    </row>
    <row r="5" spans="1:21" ht="12" customHeight="1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5"/>
      <c r="U5" s="6"/>
    </row>
    <row r="6" spans="1:21" ht="15.95" customHeight="1">
      <c r="A6" s="76" t="s">
        <v>25</v>
      </c>
      <c r="B6" s="14">
        <v>1</v>
      </c>
      <c r="C6" s="51">
        <v>0.85</v>
      </c>
      <c r="D6" s="51">
        <v>0.42</v>
      </c>
      <c r="E6" s="15">
        <f t="shared" ref="E6:E20" si="0">C6*D6</f>
        <v>0.35699999999999998</v>
      </c>
      <c r="F6" s="16">
        <v>1</v>
      </c>
      <c r="G6" s="16">
        <v>5</v>
      </c>
      <c r="H6" s="15"/>
      <c r="I6" s="15"/>
      <c r="J6" s="15">
        <f>E6*2*F6*G6</f>
        <v>3.57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6"/>
    </row>
    <row r="7" spans="1:21" ht="15.95" customHeight="1">
      <c r="A7" s="79"/>
      <c r="B7" s="14">
        <v>2</v>
      </c>
      <c r="C7" s="51">
        <v>0.95</v>
      </c>
      <c r="D7" s="51">
        <v>0.52</v>
      </c>
      <c r="E7" s="15">
        <f t="shared" si="0"/>
        <v>0.49399999999999999</v>
      </c>
      <c r="F7" s="16">
        <v>1</v>
      </c>
      <c r="G7" s="16">
        <v>2</v>
      </c>
      <c r="H7" s="15"/>
      <c r="I7" s="15"/>
      <c r="J7" s="15">
        <f>E7*2*F7*G7</f>
        <v>1.976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6"/>
    </row>
    <row r="8" spans="1:21" ht="15.95" customHeight="1">
      <c r="A8" s="79"/>
      <c r="B8" s="14">
        <v>3</v>
      </c>
      <c r="C8" s="51">
        <v>0.86</v>
      </c>
      <c r="D8" s="51">
        <v>0.52</v>
      </c>
      <c r="E8" s="15">
        <f t="shared" si="0"/>
        <v>0.44719999999999999</v>
      </c>
      <c r="F8" s="16">
        <v>1</v>
      </c>
      <c r="G8" s="16">
        <v>2</v>
      </c>
      <c r="H8" s="15"/>
      <c r="I8" s="15"/>
      <c r="J8" s="15">
        <f>E8*2*F8*G8</f>
        <v>1.7887999999999999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6"/>
    </row>
    <row r="9" spans="1:21" ht="15.95" customHeight="1">
      <c r="A9" s="79"/>
      <c r="B9" s="14">
        <v>4</v>
      </c>
      <c r="C9" s="51">
        <v>0.97</v>
      </c>
      <c r="D9" s="51">
        <v>0.35</v>
      </c>
      <c r="E9" s="15">
        <f t="shared" si="0"/>
        <v>0.33949999999999997</v>
      </c>
      <c r="F9" s="16">
        <v>1</v>
      </c>
      <c r="G9" s="16">
        <v>1</v>
      </c>
      <c r="H9" s="15"/>
      <c r="I9" s="15"/>
      <c r="J9" s="15">
        <f>E9*2*F9*G9</f>
        <v>0.67899999999999994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6"/>
    </row>
    <row r="10" spans="1:21" ht="15.95" customHeight="1">
      <c r="A10" s="75"/>
      <c r="B10" s="17" t="s">
        <v>30</v>
      </c>
      <c r="C10" s="52"/>
      <c r="D10" s="52"/>
      <c r="E10" s="19"/>
      <c r="F10" s="20"/>
      <c r="G10" s="20"/>
      <c r="H10" s="19"/>
      <c r="I10" s="19"/>
      <c r="J10" s="19">
        <f>SUM(J6:J9)</f>
        <v>8.0137999999999998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6"/>
    </row>
    <row r="11" spans="1:21" ht="12" customHeight="1">
      <c r="A11" s="42"/>
      <c r="B11" s="43"/>
      <c r="C11" s="53"/>
      <c r="D11" s="53"/>
      <c r="E11" s="46"/>
      <c r="F11" s="47"/>
      <c r="G11" s="47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50"/>
      <c r="U11" s="6"/>
    </row>
    <row r="12" spans="1:21" ht="15.95" customHeight="1">
      <c r="A12" s="76" t="s">
        <v>27</v>
      </c>
      <c r="B12" s="14">
        <v>5</v>
      </c>
      <c r="C12" s="51">
        <v>1.87</v>
      </c>
      <c r="D12" s="51">
        <v>3</v>
      </c>
      <c r="E12" s="15">
        <f t="shared" ref="E12" si="1">C12*D12</f>
        <v>5.61</v>
      </c>
      <c r="F12" s="16">
        <v>1</v>
      </c>
      <c r="G12" s="16">
        <v>5</v>
      </c>
      <c r="H12" s="15">
        <f t="shared" ref="H12:H20" si="2">J12</f>
        <v>56.1</v>
      </c>
      <c r="I12" s="15">
        <f t="shared" ref="I12:I19" si="3">K12*0.1</f>
        <v>8.4800000000000022</v>
      </c>
      <c r="J12" s="15">
        <f t="shared" ref="J12:J19" si="4">E12*2*F12*G12</f>
        <v>56.1</v>
      </c>
      <c r="K12" s="15">
        <f>((C12-0.1)*4+(D12-0.1)*4-0.86*2)*F12*G12</f>
        <v>84.800000000000011</v>
      </c>
      <c r="L12" s="15"/>
      <c r="M12" s="15">
        <v>10</v>
      </c>
      <c r="N12" s="15">
        <f t="shared" ref="N12:N18" si="5">K12/F12*L12/100+K12/F12*M12/100</f>
        <v>8.48</v>
      </c>
      <c r="O12" s="15"/>
      <c r="P12" s="15"/>
      <c r="Q12" s="15"/>
      <c r="R12" s="15">
        <f>0.65</f>
        <v>0.65</v>
      </c>
      <c r="S12" s="15">
        <f t="shared" ref="S12:S18" si="6">(C12+D12)*2*G12*(O12+P12)+Q12+R12</f>
        <v>0.65</v>
      </c>
      <c r="T12" s="15"/>
      <c r="U12" s="6"/>
    </row>
    <row r="13" spans="1:21" ht="15.95" customHeight="1">
      <c r="A13" s="79"/>
      <c r="B13" s="14">
        <v>6</v>
      </c>
      <c r="C13" s="51">
        <v>1.84</v>
      </c>
      <c r="D13" s="51">
        <v>2.91</v>
      </c>
      <c r="E13" s="15">
        <f t="shared" si="0"/>
        <v>5.3544000000000009</v>
      </c>
      <c r="F13" s="16">
        <v>2</v>
      </c>
      <c r="G13" s="16">
        <v>2</v>
      </c>
      <c r="H13" s="15">
        <f t="shared" si="2"/>
        <v>42.835200000000007</v>
      </c>
      <c r="I13" s="15">
        <f t="shared" si="3"/>
        <v>9.5280000000000005</v>
      </c>
      <c r="J13" s="15">
        <f t="shared" si="4"/>
        <v>42.835200000000007</v>
      </c>
      <c r="K13" s="15">
        <f>((C13-0.1)*4+(D13-0.1)*6)*F13*G13</f>
        <v>95.28</v>
      </c>
      <c r="L13" s="15">
        <v>5</v>
      </c>
      <c r="M13" s="15">
        <v>10</v>
      </c>
      <c r="N13" s="15">
        <f t="shared" si="5"/>
        <v>7.145999999999999</v>
      </c>
      <c r="O13" s="15">
        <v>0.28000000000000003</v>
      </c>
      <c r="P13" s="15"/>
      <c r="Q13" s="15"/>
      <c r="R13" s="15">
        <f>0.7</f>
        <v>0.7</v>
      </c>
      <c r="S13" s="15">
        <f t="shared" si="6"/>
        <v>6.0200000000000005</v>
      </c>
      <c r="T13" s="15"/>
      <c r="U13" s="6"/>
    </row>
    <row r="14" spans="1:21" ht="15.95" customHeight="1">
      <c r="A14" s="79"/>
      <c r="B14" s="14">
        <v>7</v>
      </c>
      <c r="C14" s="51">
        <v>4.45</v>
      </c>
      <c r="D14" s="51">
        <v>3.15</v>
      </c>
      <c r="E14" s="15">
        <f t="shared" si="0"/>
        <v>14.0175</v>
      </c>
      <c r="F14" s="16">
        <v>2</v>
      </c>
      <c r="G14" s="16">
        <v>2</v>
      </c>
      <c r="H14" s="15">
        <f t="shared" si="2"/>
        <v>112.14</v>
      </c>
      <c r="I14" s="15">
        <f t="shared" si="3"/>
        <v>19.160000000000004</v>
      </c>
      <c r="J14" s="15">
        <f t="shared" si="4"/>
        <v>112.14</v>
      </c>
      <c r="K14" s="15">
        <f>((C14-0.1)*4+(D14-0.1)*10)*F14*G14</f>
        <v>191.60000000000002</v>
      </c>
      <c r="L14" s="15">
        <v>5</v>
      </c>
      <c r="M14" s="15">
        <v>10</v>
      </c>
      <c r="N14" s="15">
        <f t="shared" si="5"/>
        <v>14.370000000000003</v>
      </c>
      <c r="O14" s="15">
        <v>0.28000000000000003</v>
      </c>
      <c r="P14" s="15"/>
      <c r="Q14" s="15"/>
      <c r="R14" s="15">
        <f>2.1</f>
        <v>2.1</v>
      </c>
      <c r="S14" s="15">
        <f t="shared" si="6"/>
        <v>10.612</v>
      </c>
      <c r="T14" s="15"/>
      <c r="U14" s="6"/>
    </row>
    <row r="15" spans="1:21" ht="15.95" customHeight="1">
      <c r="A15" s="79"/>
      <c r="B15" s="14">
        <v>8</v>
      </c>
      <c r="C15" s="51">
        <v>1.01</v>
      </c>
      <c r="D15" s="51">
        <v>2.1</v>
      </c>
      <c r="E15" s="15">
        <f t="shared" si="0"/>
        <v>2.121</v>
      </c>
      <c r="F15" s="16">
        <v>2</v>
      </c>
      <c r="G15" s="16">
        <v>1</v>
      </c>
      <c r="H15" s="15">
        <f t="shared" si="2"/>
        <v>8.484</v>
      </c>
      <c r="I15" s="15">
        <f t="shared" si="3"/>
        <v>2.3280000000000003</v>
      </c>
      <c r="J15" s="15">
        <f t="shared" si="4"/>
        <v>8.484</v>
      </c>
      <c r="K15" s="15">
        <f>((C15-0.1)*4+(D15-0.1)*4)*F15*G15</f>
        <v>23.28</v>
      </c>
      <c r="L15" s="15">
        <v>5</v>
      </c>
      <c r="M15" s="15">
        <v>30</v>
      </c>
      <c r="N15" s="15">
        <f t="shared" si="5"/>
        <v>4.0740000000000007</v>
      </c>
      <c r="O15" s="15">
        <v>0.28000000000000003</v>
      </c>
      <c r="P15" s="15"/>
      <c r="Q15" s="15"/>
      <c r="R15" s="15"/>
      <c r="S15" s="15">
        <f t="shared" si="6"/>
        <v>1.7416000000000003</v>
      </c>
      <c r="T15" s="15"/>
      <c r="U15" s="6"/>
    </row>
    <row r="16" spans="1:21" ht="15.95" customHeight="1">
      <c r="A16" s="79"/>
      <c r="B16" s="14">
        <v>9</v>
      </c>
      <c r="C16" s="51">
        <v>0.6</v>
      </c>
      <c r="D16" s="51">
        <v>2.0299999999999998</v>
      </c>
      <c r="E16" s="15">
        <f t="shared" si="0"/>
        <v>1.2179999999999997</v>
      </c>
      <c r="F16" s="16">
        <v>1</v>
      </c>
      <c r="G16" s="16">
        <v>1</v>
      </c>
      <c r="H16" s="15">
        <f>J16/2</f>
        <v>1.2179999999999997</v>
      </c>
      <c r="I16" s="15">
        <f t="shared" si="3"/>
        <v>0.58599999999999997</v>
      </c>
      <c r="J16" s="15">
        <f t="shared" si="4"/>
        <v>2.4359999999999995</v>
      </c>
      <c r="K16" s="22">
        <f>((C16-0.1)*4+(D16-0.1)*2)*F16*G16</f>
        <v>5.8599999999999994</v>
      </c>
      <c r="L16" s="15">
        <v>10</v>
      </c>
      <c r="M16" s="15"/>
      <c r="N16" s="22">
        <f t="shared" si="5"/>
        <v>0.58599999999999997</v>
      </c>
      <c r="O16" s="15">
        <v>0.28000000000000003</v>
      </c>
      <c r="P16" s="15"/>
      <c r="Q16" s="15"/>
      <c r="R16" s="15"/>
      <c r="S16" s="15">
        <f t="shared" si="6"/>
        <v>1.4728000000000001</v>
      </c>
      <c r="T16" s="15"/>
      <c r="U16" s="6"/>
    </row>
    <row r="17" spans="1:21" ht="15.95" customHeight="1">
      <c r="A17" s="79"/>
      <c r="B17" s="14">
        <v>10</v>
      </c>
      <c r="C17" s="51">
        <v>0.83</v>
      </c>
      <c r="D17" s="51">
        <v>2.0299999999999998</v>
      </c>
      <c r="E17" s="15">
        <f t="shared" si="0"/>
        <v>1.6848999999999998</v>
      </c>
      <c r="F17" s="16">
        <v>2</v>
      </c>
      <c r="G17" s="16">
        <v>1</v>
      </c>
      <c r="H17" s="15">
        <f t="shared" si="2"/>
        <v>6.7395999999999994</v>
      </c>
      <c r="I17" s="15">
        <f t="shared" si="3"/>
        <v>1.3559999999999999</v>
      </c>
      <c r="J17" s="15">
        <f t="shared" si="4"/>
        <v>6.7395999999999994</v>
      </c>
      <c r="K17" s="15">
        <f>((C17-0.1)*4+(D17-0.1)*2)*F17*G17</f>
        <v>13.559999999999999</v>
      </c>
      <c r="L17" s="15">
        <v>5</v>
      </c>
      <c r="M17" s="15">
        <v>10</v>
      </c>
      <c r="N17" s="15">
        <f t="shared" si="5"/>
        <v>1.0169999999999999</v>
      </c>
      <c r="O17" s="15">
        <v>0.28000000000000003</v>
      </c>
      <c r="P17" s="15"/>
      <c r="Q17" s="15"/>
      <c r="R17" s="15"/>
      <c r="S17" s="15">
        <f t="shared" si="6"/>
        <v>1.6016000000000001</v>
      </c>
      <c r="T17" s="15"/>
      <c r="U17" s="6"/>
    </row>
    <row r="18" spans="1:21" ht="15.95" customHeight="1">
      <c r="A18" s="79"/>
      <c r="B18" s="14">
        <v>11</v>
      </c>
      <c r="C18" s="51">
        <v>0.62</v>
      </c>
      <c r="D18" s="51">
        <v>2.15</v>
      </c>
      <c r="E18" s="15">
        <f t="shared" si="0"/>
        <v>1.333</v>
      </c>
      <c r="F18" s="16">
        <v>2</v>
      </c>
      <c r="G18" s="16">
        <v>1</v>
      </c>
      <c r="H18" s="15">
        <f t="shared" si="2"/>
        <v>5.3319999999999999</v>
      </c>
      <c r="I18" s="15">
        <f t="shared" si="3"/>
        <v>1.236</v>
      </c>
      <c r="J18" s="15">
        <f t="shared" si="4"/>
        <v>5.3319999999999999</v>
      </c>
      <c r="K18" s="15">
        <f>((C18-0.1)*4+(D18-0.1)*2)*F18*G18</f>
        <v>12.36</v>
      </c>
      <c r="L18" s="15">
        <v>5</v>
      </c>
      <c r="M18" s="15">
        <v>10</v>
      </c>
      <c r="N18" s="15">
        <f t="shared" si="5"/>
        <v>0.92700000000000005</v>
      </c>
      <c r="O18" s="15">
        <v>0.28000000000000003</v>
      </c>
      <c r="P18" s="15"/>
      <c r="Q18" s="15"/>
      <c r="R18" s="15"/>
      <c r="S18" s="15">
        <f t="shared" si="6"/>
        <v>1.5512000000000001</v>
      </c>
      <c r="T18" s="15"/>
      <c r="U18" s="6"/>
    </row>
    <row r="19" spans="1:21" ht="15.95" customHeight="1">
      <c r="A19" s="79"/>
      <c r="B19" s="14">
        <v>12</v>
      </c>
      <c r="C19" s="51">
        <v>0.6</v>
      </c>
      <c r="D19" s="51">
        <v>2.12</v>
      </c>
      <c r="E19" s="15">
        <f t="shared" si="0"/>
        <v>1.272</v>
      </c>
      <c r="F19" s="16">
        <v>1</v>
      </c>
      <c r="G19" s="16">
        <v>1</v>
      </c>
      <c r="H19" s="15">
        <f t="shared" si="2"/>
        <v>2.544</v>
      </c>
      <c r="I19" s="15">
        <f t="shared" si="3"/>
        <v>0.60400000000000009</v>
      </c>
      <c r="J19" s="15">
        <f t="shared" si="4"/>
        <v>2.544</v>
      </c>
      <c r="K19" s="15">
        <f>((C19-0.1)*4+(D19-0.1)*2)*F19*G19</f>
        <v>6.04</v>
      </c>
      <c r="L19" s="15"/>
      <c r="M19" s="15"/>
      <c r="N19" s="15"/>
      <c r="O19" s="15"/>
      <c r="P19" s="15"/>
      <c r="Q19" s="15"/>
      <c r="R19" s="15"/>
      <c r="S19" s="15"/>
      <c r="T19" s="15"/>
      <c r="U19" s="6"/>
    </row>
    <row r="20" spans="1:21" s="2" customFormat="1" ht="15.95" customHeight="1">
      <c r="A20" s="79"/>
      <c r="B20" s="23">
        <v>13</v>
      </c>
      <c r="C20" s="54">
        <v>1.23</v>
      </c>
      <c r="D20" s="54">
        <v>2.78</v>
      </c>
      <c r="E20" s="24">
        <f t="shared" si="0"/>
        <v>3.4193999999999996</v>
      </c>
      <c r="F20" s="25">
        <v>1</v>
      </c>
      <c r="G20" s="25">
        <v>1</v>
      </c>
      <c r="H20" s="15">
        <f t="shared" si="2"/>
        <v>5.8129799999999987</v>
      </c>
      <c r="I20" s="24">
        <f>J20</f>
        <v>5.8129799999999987</v>
      </c>
      <c r="J20" s="24">
        <f>E20*2*F20*G20*85/100</f>
        <v>5.8129799999999987</v>
      </c>
      <c r="K20" s="30">
        <f>2*2+0.95+(0.95+0.7)*2</f>
        <v>8.25</v>
      </c>
      <c r="L20" s="24"/>
      <c r="M20" s="24"/>
      <c r="N20" s="24">
        <f>0.8</f>
        <v>0.8</v>
      </c>
      <c r="O20" s="24"/>
      <c r="P20" s="24"/>
      <c r="Q20" s="24"/>
      <c r="R20" s="24"/>
      <c r="S20" s="15"/>
      <c r="T20" s="24"/>
      <c r="U20" s="8"/>
    </row>
    <row r="21" spans="1:21" s="2" customFormat="1" ht="15.95" customHeight="1">
      <c r="A21" s="75"/>
      <c r="B21" s="17" t="s">
        <v>30</v>
      </c>
      <c r="C21" s="52"/>
      <c r="D21" s="52"/>
      <c r="E21" s="19"/>
      <c r="F21" s="20"/>
      <c r="G21" s="20"/>
      <c r="H21" s="19">
        <f>SUM(H12:H20)</f>
        <v>241.20578</v>
      </c>
      <c r="I21" s="19">
        <f>SUM(I12:I20)</f>
        <v>49.090980000000002</v>
      </c>
      <c r="J21" s="19">
        <f>SUM(J12:J20)</f>
        <v>242.42378000000002</v>
      </c>
      <c r="K21" s="63">
        <f>SUM(K12:K20)</f>
        <v>441.03000000000009</v>
      </c>
      <c r="L21" s="27"/>
      <c r="M21" s="27"/>
      <c r="N21" s="19">
        <f>SUM(N12:N20)</f>
        <v>37.4</v>
      </c>
      <c r="O21" s="27"/>
      <c r="P21" s="27"/>
      <c r="Q21" s="27"/>
      <c r="R21" s="19"/>
      <c r="S21" s="19">
        <f>SUM(S12:S20)</f>
        <v>23.649200000000004</v>
      </c>
      <c r="T21" s="19"/>
      <c r="U21" s="8"/>
    </row>
    <row r="22" spans="1:21" ht="12" customHeight="1">
      <c r="A22" s="42"/>
      <c r="B22" s="43"/>
      <c r="C22" s="53"/>
      <c r="D22" s="53"/>
      <c r="E22" s="46"/>
      <c r="F22" s="47"/>
      <c r="G22" s="47"/>
      <c r="H22" s="46"/>
      <c r="I22" s="46"/>
      <c r="J22" s="46"/>
      <c r="K22" s="64"/>
      <c r="L22" s="46"/>
      <c r="M22" s="46"/>
      <c r="N22" s="44"/>
      <c r="O22" s="46"/>
      <c r="P22" s="46"/>
      <c r="Q22" s="46"/>
      <c r="R22" s="46"/>
      <c r="S22" s="46"/>
      <c r="T22" s="50"/>
      <c r="U22" s="6"/>
    </row>
    <row r="23" spans="1:21" ht="15.95" customHeight="1">
      <c r="A23" s="76" t="s">
        <v>26</v>
      </c>
      <c r="B23" s="14">
        <v>16</v>
      </c>
      <c r="C23" s="51">
        <v>1.33</v>
      </c>
      <c r="D23" s="51">
        <v>2.2799999999999998</v>
      </c>
      <c r="E23" s="15">
        <f t="shared" ref="E23:E54" si="7">C23*D23</f>
        <v>3.0324</v>
      </c>
      <c r="F23" s="16">
        <v>2</v>
      </c>
      <c r="G23" s="16">
        <v>6</v>
      </c>
      <c r="H23" s="15">
        <f>J23-1.8</f>
        <v>70.97760000000001</v>
      </c>
      <c r="I23" s="15">
        <f t="shared" ref="I23:I28" si="8">K23*0.1</f>
        <v>14.448</v>
      </c>
      <c r="J23" s="15">
        <f t="shared" ref="J23:J34" si="9">E23*2*F23*G23</f>
        <v>72.777600000000007</v>
      </c>
      <c r="K23" s="22">
        <f>((C23-0.1)*4+(D23-0.1)*4-0.8*2)*F23*G23</f>
        <v>144.47999999999999</v>
      </c>
      <c r="L23" s="15"/>
      <c r="M23" s="15">
        <v>30</v>
      </c>
      <c r="N23" s="15">
        <f t="shared" ref="N23:N28" si="10">K23/F23*L23/100+K23/F23*M23/100</f>
        <v>21.671999999999997</v>
      </c>
      <c r="O23" s="15">
        <v>0.28000000000000003</v>
      </c>
      <c r="P23" s="15">
        <v>0.4</v>
      </c>
      <c r="Q23" s="15">
        <f>C23*0.84</f>
        <v>1.1172</v>
      </c>
      <c r="R23" s="15"/>
      <c r="S23" s="15">
        <f>(C23+D23)*2*G23*(O23+P23)+Q23</f>
        <v>30.574800000000003</v>
      </c>
      <c r="T23" s="15"/>
      <c r="U23" s="6"/>
    </row>
    <row r="24" spans="1:21" ht="15.95" customHeight="1">
      <c r="A24" s="79"/>
      <c r="B24" s="14">
        <v>17</v>
      </c>
      <c r="C24" s="51">
        <v>1.33</v>
      </c>
      <c r="D24" s="51">
        <v>3.12</v>
      </c>
      <c r="E24" s="15">
        <f t="shared" si="7"/>
        <v>4.1496000000000004</v>
      </c>
      <c r="F24" s="16">
        <v>2</v>
      </c>
      <c r="G24" s="16">
        <v>1</v>
      </c>
      <c r="H24" s="15">
        <f t="shared" ref="H24:H54" si="11">J24</f>
        <v>16.598400000000002</v>
      </c>
      <c r="I24" s="15">
        <f t="shared" si="8"/>
        <v>3.08</v>
      </c>
      <c r="J24" s="15">
        <f t="shared" si="9"/>
        <v>16.598400000000002</v>
      </c>
      <c r="K24" s="22">
        <f>((C24-0.1)*4+(D24-0.1)*4-0.8*2)*F24*G24</f>
        <v>30.8</v>
      </c>
      <c r="L24" s="15"/>
      <c r="M24" s="15">
        <v>30</v>
      </c>
      <c r="N24" s="15">
        <f t="shared" si="10"/>
        <v>4.62</v>
      </c>
      <c r="O24" s="15">
        <v>0.46</v>
      </c>
      <c r="P24" s="15">
        <v>0.18</v>
      </c>
      <c r="Q24" s="15">
        <f>C24*0.84</f>
        <v>1.1172</v>
      </c>
      <c r="R24" s="15"/>
      <c r="S24" s="15">
        <f>(C24+D24)*2*G24*(O24+P24)+Q24</f>
        <v>6.8132000000000001</v>
      </c>
      <c r="T24" s="15"/>
      <c r="U24" s="6"/>
    </row>
    <row r="25" spans="1:21" ht="15.95" customHeight="1">
      <c r="A25" s="79"/>
      <c r="B25" s="14">
        <v>18</v>
      </c>
      <c r="C25" s="51">
        <v>1</v>
      </c>
      <c r="D25" s="51">
        <v>2.35</v>
      </c>
      <c r="E25" s="15">
        <f t="shared" si="7"/>
        <v>2.35</v>
      </c>
      <c r="F25" s="16">
        <v>2</v>
      </c>
      <c r="G25" s="16">
        <v>1</v>
      </c>
      <c r="H25" s="15">
        <f t="shared" si="11"/>
        <v>9.4</v>
      </c>
      <c r="I25" s="15">
        <f t="shared" si="8"/>
        <v>2.52</v>
      </c>
      <c r="J25" s="15">
        <f t="shared" si="9"/>
        <v>9.4</v>
      </c>
      <c r="K25" s="22">
        <f>((C25-0.1)*4+(D25-0.1)*4)*F25*G25</f>
        <v>25.2</v>
      </c>
      <c r="L25" s="15"/>
      <c r="M25" s="15">
        <v>30</v>
      </c>
      <c r="N25" s="15">
        <f t="shared" si="10"/>
        <v>3.78</v>
      </c>
      <c r="O25" s="15">
        <v>0.28000000000000003</v>
      </c>
      <c r="P25" s="15"/>
      <c r="Q25" s="15"/>
      <c r="R25" s="15"/>
      <c r="S25" s="15">
        <f>(C25+D25)*2*G25*(O25+P25)+Q25</f>
        <v>1.8760000000000003</v>
      </c>
      <c r="T25" s="15"/>
      <c r="U25" s="6"/>
    </row>
    <row r="26" spans="1:21" ht="15.95" customHeight="1">
      <c r="A26" s="79"/>
      <c r="B26" s="14">
        <v>19</v>
      </c>
      <c r="C26" s="51">
        <v>0.42</v>
      </c>
      <c r="D26" s="51">
        <v>2.17</v>
      </c>
      <c r="E26" s="15">
        <f t="shared" si="7"/>
        <v>0.91139999999999999</v>
      </c>
      <c r="F26" s="16">
        <v>2</v>
      </c>
      <c r="G26" s="16">
        <v>1</v>
      </c>
      <c r="H26" s="15">
        <f t="shared" si="11"/>
        <v>3.6456</v>
      </c>
      <c r="I26" s="15">
        <f t="shared" si="8"/>
        <v>1.0840000000000001</v>
      </c>
      <c r="J26" s="15">
        <f t="shared" si="9"/>
        <v>3.6456</v>
      </c>
      <c r="K26" s="22">
        <f>((C26-0.1)*4+(D26-0.1)*2)*F26*G26</f>
        <v>10.84</v>
      </c>
      <c r="L26" s="15"/>
      <c r="M26" s="15">
        <v>30</v>
      </c>
      <c r="N26" s="15">
        <f t="shared" si="10"/>
        <v>1.6259999999999999</v>
      </c>
      <c r="O26" s="15">
        <v>0.28000000000000003</v>
      </c>
      <c r="P26" s="15"/>
      <c r="Q26" s="15"/>
      <c r="R26" s="15"/>
      <c r="S26" s="15">
        <f>(C26+D26)*2*G26*(O26+P26)+Q26</f>
        <v>1.4504000000000001</v>
      </c>
      <c r="T26" s="15"/>
      <c r="U26" s="6"/>
    </row>
    <row r="27" spans="1:21" ht="15.95" customHeight="1">
      <c r="A27" s="79"/>
      <c r="B27" s="14">
        <v>20</v>
      </c>
      <c r="C27" s="51">
        <v>0.57999999999999996</v>
      </c>
      <c r="D27" s="51">
        <v>2.17</v>
      </c>
      <c r="E27" s="15">
        <f t="shared" si="7"/>
        <v>1.2585999999999999</v>
      </c>
      <c r="F27" s="16">
        <v>2</v>
      </c>
      <c r="G27" s="16">
        <v>1</v>
      </c>
      <c r="H27" s="15">
        <f t="shared" si="11"/>
        <v>5.0343999999999998</v>
      </c>
      <c r="I27" s="15">
        <f t="shared" si="8"/>
        <v>1.212</v>
      </c>
      <c r="J27" s="15">
        <f t="shared" si="9"/>
        <v>5.0343999999999998</v>
      </c>
      <c r="K27" s="22">
        <f>((C27-0.1)*4+(D27-0.1)*2)*F27*G27</f>
        <v>12.12</v>
      </c>
      <c r="L27" s="15"/>
      <c r="M27" s="15">
        <v>30</v>
      </c>
      <c r="N27" s="15">
        <f t="shared" si="10"/>
        <v>1.8179999999999998</v>
      </c>
      <c r="O27" s="15">
        <v>0.28000000000000003</v>
      </c>
      <c r="P27" s="15"/>
      <c r="Q27" s="15"/>
      <c r="R27" s="15"/>
      <c r="S27" s="15">
        <f>(C27+D27)*2*G27*(O27+P27)+Q27</f>
        <v>1.54</v>
      </c>
      <c r="T27" s="15"/>
      <c r="U27" s="6"/>
    </row>
    <row r="28" spans="1:21" ht="15.95" customHeight="1">
      <c r="A28" s="79"/>
      <c r="B28" s="14" t="s">
        <v>11</v>
      </c>
      <c r="C28" s="51">
        <v>0.94</v>
      </c>
      <c r="D28" s="51">
        <v>2.1</v>
      </c>
      <c r="E28" s="15">
        <f t="shared" si="7"/>
        <v>1.974</v>
      </c>
      <c r="F28" s="16">
        <v>1</v>
      </c>
      <c r="G28" s="16">
        <v>1</v>
      </c>
      <c r="H28" s="15">
        <f t="shared" si="11"/>
        <v>3.948</v>
      </c>
      <c r="I28" s="15">
        <f t="shared" si="8"/>
        <v>1.1359999999999999</v>
      </c>
      <c r="J28" s="15">
        <f t="shared" si="9"/>
        <v>3.948</v>
      </c>
      <c r="K28" s="22">
        <f>((C28-0.1)*4+(D28-0.1)*4)*F28*G28</f>
        <v>11.36</v>
      </c>
      <c r="L28" s="15">
        <v>10</v>
      </c>
      <c r="M28" s="15"/>
      <c r="N28" s="15">
        <f t="shared" si="10"/>
        <v>1.1359999999999999</v>
      </c>
      <c r="O28" s="15">
        <v>0.28000000000000003</v>
      </c>
      <c r="P28" s="15"/>
      <c r="Q28" s="15"/>
      <c r="R28" s="15"/>
      <c r="S28" s="30">
        <f>C28*2*G28*(O28+P28)+Q28</f>
        <v>0.52639999999999998</v>
      </c>
      <c r="T28" s="30">
        <f>D28*2*G28*(O28+P28)+Q28</f>
        <v>1.1760000000000002</v>
      </c>
      <c r="U28" s="6"/>
    </row>
    <row r="29" spans="1:21" ht="15.95" customHeight="1">
      <c r="A29" s="79"/>
      <c r="B29" s="14" t="s">
        <v>12</v>
      </c>
      <c r="C29" s="51">
        <v>0.94</v>
      </c>
      <c r="D29" s="51">
        <v>2.1</v>
      </c>
      <c r="E29" s="15">
        <f t="shared" si="7"/>
        <v>1.974</v>
      </c>
      <c r="F29" s="16">
        <v>1</v>
      </c>
      <c r="G29" s="16">
        <v>1</v>
      </c>
      <c r="H29" s="15"/>
      <c r="I29" s="15"/>
      <c r="J29" s="15">
        <f t="shared" si="9"/>
        <v>3.948</v>
      </c>
      <c r="K29" s="22">
        <f>((C29-0.1)*4+(D29-0.1)*4)*F29*G29</f>
        <v>11.36</v>
      </c>
      <c r="L29" s="15"/>
      <c r="M29" s="15"/>
      <c r="N29" s="15"/>
      <c r="O29" s="15"/>
      <c r="P29" s="15"/>
      <c r="Q29" s="15"/>
      <c r="R29" s="15"/>
      <c r="S29" s="30"/>
      <c r="T29" s="30"/>
      <c r="U29" s="6"/>
    </row>
    <row r="30" spans="1:21" ht="15.95" customHeight="1">
      <c r="A30" s="79"/>
      <c r="B30" s="14">
        <v>22</v>
      </c>
      <c r="C30" s="51">
        <v>1.65</v>
      </c>
      <c r="D30" s="51">
        <v>2.2999999999999998</v>
      </c>
      <c r="E30" s="15">
        <f t="shared" si="7"/>
        <v>3.7949999999999995</v>
      </c>
      <c r="F30" s="16">
        <v>2</v>
      </c>
      <c r="G30" s="16">
        <v>1</v>
      </c>
      <c r="H30" s="15">
        <f t="shared" si="11"/>
        <v>15.179999999999998</v>
      </c>
      <c r="I30" s="15">
        <f>K30*0.1</f>
        <v>3.88</v>
      </c>
      <c r="J30" s="15">
        <f t="shared" si="9"/>
        <v>15.179999999999998</v>
      </c>
      <c r="K30" s="22">
        <f>((C30-0.1)*4+(D30-0.1)*6)*F30*G30</f>
        <v>38.799999999999997</v>
      </c>
      <c r="L30" s="15"/>
      <c r="M30" s="15">
        <v>30</v>
      </c>
      <c r="N30" s="15">
        <f>K30/F30*L30/100+K30/F30*M30/100</f>
        <v>5.82</v>
      </c>
      <c r="O30" s="15">
        <v>0.28000000000000003</v>
      </c>
      <c r="P30" s="15"/>
      <c r="Q30" s="15"/>
      <c r="R30" s="15"/>
      <c r="S30" s="30">
        <f>C30*2*G30*(O30+P30)+Q30</f>
        <v>0.92400000000000004</v>
      </c>
      <c r="T30" s="30">
        <f>D30*2*G30*(O30+P30)+Q30</f>
        <v>1.288</v>
      </c>
      <c r="U30" s="6"/>
    </row>
    <row r="31" spans="1:21" ht="15.95" customHeight="1">
      <c r="A31" s="79"/>
      <c r="B31" s="14">
        <v>25</v>
      </c>
      <c r="C31" s="51">
        <v>2.08</v>
      </c>
      <c r="D31" s="51">
        <v>2.5499999999999998</v>
      </c>
      <c r="E31" s="15">
        <f t="shared" si="7"/>
        <v>5.3039999999999994</v>
      </c>
      <c r="F31" s="16">
        <v>2</v>
      </c>
      <c r="G31" s="16">
        <v>2</v>
      </c>
      <c r="H31" s="15">
        <f>J31-1</f>
        <v>41.431999999999995</v>
      </c>
      <c r="I31" s="15">
        <f>K31*0.1</f>
        <v>9.048</v>
      </c>
      <c r="J31" s="15">
        <f t="shared" si="9"/>
        <v>42.431999999999995</v>
      </c>
      <c r="K31" s="22">
        <f>((C31-0.1)*4+(D31-0.1)*6)*F31*G31</f>
        <v>90.47999999999999</v>
      </c>
      <c r="L31" s="15">
        <v>10</v>
      </c>
      <c r="M31" s="15">
        <v>100</v>
      </c>
      <c r="N31" s="15">
        <f>K31/F31*L31/100+K31/F31*M31/100</f>
        <v>49.763999999999989</v>
      </c>
      <c r="O31" s="15">
        <v>0.22</v>
      </c>
      <c r="P31" s="15">
        <v>0.4</v>
      </c>
      <c r="Q31" s="15">
        <f>C31*0.84</f>
        <v>1.7472000000000001</v>
      </c>
      <c r="R31" s="15"/>
      <c r="S31" s="15">
        <f>(C31+D31)*2*G31*(O31+P31)+Q31</f>
        <v>13.2296</v>
      </c>
      <c r="T31" s="15"/>
      <c r="U31" s="6"/>
    </row>
    <row r="32" spans="1:21" ht="15.95" customHeight="1">
      <c r="A32" s="79"/>
      <c r="B32" s="14">
        <v>26</v>
      </c>
      <c r="C32" s="51">
        <v>2.08</v>
      </c>
      <c r="D32" s="51">
        <v>3.39</v>
      </c>
      <c r="E32" s="15">
        <f t="shared" si="7"/>
        <v>7.0512000000000006</v>
      </c>
      <c r="F32" s="16">
        <v>2</v>
      </c>
      <c r="G32" s="16">
        <v>1</v>
      </c>
      <c r="H32" s="15">
        <f t="shared" si="11"/>
        <v>28.204800000000002</v>
      </c>
      <c r="I32" s="15">
        <f>K32*0.1</f>
        <v>5.5320000000000009</v>
      </c>
      <c r="J32" s="15">
        <f t="shared" si="9"/>
        <v>28.204800000000002</v>
      </c>
      <c r="K32" s="22">
        <f>((C32-0.1)*4+(D32-0.1)*6)*F32*G32</f>
        <v>55.320000000000007</v>
      </c>
      <c r="L32" s="15">
        <v>10</v>
      </c>
      <c r="M32" s="15">
        <v>100</v>
      </c>
      <c r="N32" s="15">
        <f>K32/F32*L32/100+K32/F32*M32/100</f>
        <v>30.426000000000002</v>
      </c>
      <c r="O32" s="15">
        <v>0.22</v>
      </c>
      <c r="P32" s="15">
        <v>0.4</v>
      </c>
      <c r="Q32" s="15">
        <f>C32*0.84</f>
        <v>1.7472000000000001</v>
      </c>
      <c r="R32" s="15"/>
      <c r="S32" s="15">
        <f>(C32+D32)*2*G32*(O32+P32)+Q32</f>
        <v>8.5300000000000011</v>
      </c>
      <c r="T32" s="15"/>
      <c r="U32" s="6"/>
    </row>
    <row r="33" spans="1:21" ht="15.95" customHeight="1">
      <c r="A33" s="79"/>
      <c r="B33" s="14">
        <v>27</v>
      </c>
      <c r="C33" s="51">
        <v>2.33</v>
      </c>
      <c r="D33" s="51">
        <v>2.95</v>
      </c>
      <c r="E33" s="15">
        <f t="shared" si="7"/>
        <v>6.8735000000000008</v>
      </c>
      <c r="F33" s="16">
        <v>2</v>
      </c>
      <c r="G33" s="16">
        <v>1</v>
      </c>
      <c r="H33" s="15">
        <f t="shared" si="11"/>
        <v>27.494000000000003</v>
      </c>
      <c r="I33" s="15">
        <f>K33*0.1</f>
        <v>6.0960000000000001</v>
      </c>
      <c r="J33" s="15">
        <f t="shared" si="9"/>
        <v>27.494000000000003</v>
      </c>
      <c r="K33" s="22">
        <f>((C33-0.1)*6+(D33-0.1)*6)*F33*G33</f>
        <v>60.96</v>
      </c>
      <c r="L33" s="15"/>
      <c r="M33" s="15">
        <v>30</v>
      </c>
      <c r="N33" s="15">
        <f>K33/F33*L33/100+K33/F33*M33/100</f>
        <v>9.1440000000000001</v>
      </c>
      <c r="O33" s="15">
        <v>0.28000000000000003</v>
      </c>
      <c r="P33" s="15"/>
      <c r="Q33" s="15"/>
      <c r="R33" s="15"/>
      <c r="S33" s="15">
        <f>(C33+D33)*2*G33*(O33+P33)+Q33</f>
        <v>2.9568000000000003</v>
      </c>
      <c r="T33" s="15"/>
      <c r="U33" s="6"/>
    </row>
    <row r="34" spans="1:21" ht="15.95" customHeight="1">
      <c r="A34" s="79"/>
      <c r="B34" s="14">
        <v>28</v>
      </c>
      <c r="C34" s="51">
        <v>0.5</v>
      </c>
      <c r="D34" s="51">
        <v>2.95</v>
      </c>
      <c r="E34" s="15">
        <f t="shared" si="7"/>
        <v>1.4750000000000001</v>
      </c>
      <c r="F34" s="16">
        <v>2</v>
      </c>
      <c r="G34" s="16">
        <v>2</v>
      </c>
      <c r="H34" s="15">
        <f>J34-0.52</f>
        <v>11.280000000000001</v>
      </c>
      <c r="I34" s="15">
        <f>K34*0.1</f>
        <v>3.2400000000000007</v>
      </c>
      <c r="J34" s="15">
        <f t="shared" si="9"/>
        <v>11.8</v>
      </c>
      <c r="K34" s="22">
        <f>((C34-0.1)*6+(D34-0.1)*2)*F34*G34</f>
        <v>32.400000000000006</v>
      </c>
      <c r="L34" s="15"/>
      <c r="M34" s="15">
        <v>30</v>
      </c>
      <c r="N34" s="15">
        <f>K34/F34*L34/100+K34/F34*M34/100</f>
        <v>4.8600000000000012</v>
      </c>
      <c r="O34" s="15">
        <v>0.28000000000000003</v>
      </c>
      <c r="P34" s="15"/>
      <c r="Q34" s="15"/>
      <c r="R34" s="15"/>
      <c r="S34" s="15">
        <f>(C34+D34)*2*G34*(O34+P34)+Q34</f>
        <v>3.8640000000000008</v>
      </c>
      <c r="T34" s="15"/>
      <c r="U34" s="6"/>
    </row>
    <row r="35" spans="1:21" ht="15.95" customHeight="1">
      <c r="A35" s="75"/>
      <c r="B35" s="17" t="s">
        <v>30</v>
      </c>
      <c r="C35" s="52"/>
      <c r="D35" s="52"/>
      <c r="E35" s="19"/>
      <c r="F35" s="20"/>
      <c r="G35" s="20"/>
      <c r="H35" s="19">
        <f>SUM(H26:H34)</f>
        <v>136.21879999999999</v>
      </c>
      <c r="I35" s="19">
        <f>SUM(I26:I34)</f>
        <v>31.228000000000002</v>
      </c>
      <c r="J35" s="19">
        <f>SUM(J26:J34)</f>
        <v>141.68680000000001</v>
      </c>
      <c r="K35" s="63">
        <f>SUM(K26:K34)</f>
        <v>323.64</v>
      </c>
      <c r="L35" s="27"/>
      <c r="M35" s="27"/>
      <c r="N35" s="19">
        <f>SUM(N26:N34)</f>
        <v>104.59399999999999</v>
      </c>
      <c r="O35" s="27"/>
      <c r="P35" s="27"/>
      <c r="Q35" s="27"/>
      <c r="R35" s="27"/>
      <c r="S35" s="19">
        <f>SUM(S26:S34)</f>
        <v>33.021200000000007</v>
      </c>
      <c r="T35" s="19">
        <f>SUM(T26:T34)</f>
        <v>2.4640000000000004</v>
      </c>
      <c r="U35" s="6"/>
    </row>
    <row r="36" spans="1:21" ht="15" customHeight="1">
      <c r="A36" s="76" t="s">
        <v>24</v>
      </c>
      <c r="B36" s="62">
        <v>29</v>
      </c>
      <c r="C36" s="51">
        <v>1.18</v>
      </c>
      <c r="D36" s="51">
        <v>2.13</v>
      </c>
      <c r="E36" s="15">
        <f t="shared" si="7"/>
        <v>2.5133999999999999</v>
      </c>
      <c r="F36" s="16">
        <v>2</v>
      </c>
      <c r="G36" s="16">
        <v>6</v>
      </c>
      <c r="H36" s="15">
        <f>J36-0.77</f>
        <v>59.551599999999993</v>
      </c>
      <c r="I36" s="15">
        <f t="shared" ref="I36:I41" si="12">K36*0.1</f>
        <v>13.247999999999998</v>
      </c>
      <c r="J36" s="15">
        <f t="shared" ref="J36:J49" si="13">E36*2*F36*G36</f>
        <v>60.321599999999997</v>
      </c>
      <c r="K36" s="22">
        <f>((C36-0.1)*4+(D36-0.1)*4-0.7*2)*F36*G36</f>
        <v>132.47999999999996</v>
      </c>
      <c r="L36" s="15">
        <v>10</v>
      </c>
      <c r="M36" s="15">
        <v>100</v>
      </c>
      <c r="N36" s="15">
        <f t="shared" ref="N36:N41" si="14">K36/F36*L36/100+K36/F36*M36/100</f>
        <v>72.863999999999976</v>
      </c>
      <c r="O36" s="15">
        <v>0.28000000000000003</v>
      </c>
      <c r="P36" s="15">
        <v>0.4</v>
      </c>
      <c r="Q36" s="15">
        <f>C36*0.77</f>
        <v>0.90859999999999996</v>
      </c>
      <c r="R36" s="15"/>
      <c r="S36" s="15">
        <f t="shared" ref="S36:S41" si="15">(C36+D36)*2*G36*(O36+P36)+Q36</f>
        <v>27.918200000000002</v>
      </c>
      <c r="T36" s="15"/>
      <c r="U36" s="6"/>
    </row>
    <row r="37" spans="1:21" ht="15" customHeight="1">
      <c r="A37" s="79"/>
      <c r="B37" s="14">
        <v>30</v>
      </c>
      <c r="C37" s="51">
        <v>1.25</v>
      </c>
      <c r="D37" s="51">
        <v>2.9</v>
      </c>
      <c r="E37" s="15">
        <f t="shared" si="7"/>
        <v>3.625</v>
      </c>
      <c r="F37" s="16">
        <v>2</v>
      </c>
      <c r="G37" s="16">
        <v>1</v>
      </c>
      <c r="H37" s="15">
        <f t="shared" si="11"/>
        <v>14.5</v>
      </c>
      <c r="I37" s="15">
        <f t="shared" si="12"/>
        <v>2.88</v>
      </c>
      <c r="J37" s="15">
        <f t="shared" si="13"/>
        <v>14.5</v>
      </c>
      <c r="K37" s="22">
        <f>((C37-0.1)*4+(D37-0.1)*4-0.7*2)*F37*G37</f>
        <v>28.799999999999997</v>
      </c>
      <c r="L37" s="15">
        <v>10</v>
      </c>
      <c r="M37" s="15">
        <v>50</v>
      </c>
      <c r="N37" s="15">
        <f t="shared" si="14"/>
        <v>8.6399999999999988</v>
      </c>
      <c r="O37" s="15">
        <v>0.46</v>
      </c>
      <c r="P37" s="15">
        <v>0.18</v>
      </c>
      <c r="Q37" s="15">
        <f>C37*0.77</f>
        <v>0.96250000000000002</v>
      </c>
      <c r="R37" s="15"/>
      <c r="S37" s="15">
        <f t="shared" si="15"/>
        <v>6.2745000000000006</v>
      </c>
      <c r="T37" s="15"/>
      <c r="U37" s="6"/>
    </row>
    <row r="38" spans="1:21" ht="15" customHeight="1">
      <c r="A38" s="79"/>
      <c r="B38" s="14">
        <v>31</v>
      </c>
      <c r="C38" s="51">
        <v>1</v>
      </c>
      <c r="D38" s="51">
        <v>2.13</v>
      </c>
      <c r="E38" s="15">
        <f t="shared" si="7"/>
        <v>2.13</v>
      </c>
      <c r="F38" s="16">
        <v>2</v>
      </c>
      <c r="G38" s="16">
        <v>1</v>
      </c>
      <c r="H38" s="15">
        <f>J38-1.35</f>
        <v>7.17</v>
      </c>
      <c r="I38" s="15">
        <f t="shared" si="12"/>
        <v>2.3439999999999999</v>
      </c>
      <c r="J38" s="15">
        <f t="shared" si="13"/>
        <v>8.52</v>
      </c>
      <c r="K38" s="30">
        <f>((C38-0.1)*4+(D38-0.1)*4)*F38*G38</f>
        <v>23.439999999999998</v>
      </c>
      <c r="L38" s="15">
        <v>10</v>
      </c>
      <c r="M38" s="15">
        <v>30</v>
      </c>
      <c r="N38" s="15">
        <f t="shared" si="14"/>
        <v>4.6879999999999997</v>
      </c>
      <c r="O38" s="15">
        <v>0.28000000000000003</v>
      </c>
      <c r="P38" s="15"/>
      <c r="Q38" s="15"/>
      <c r="R38" s="15"/>
      <c r="S38" s="15">
        <f t="shared" si="15"/>
        <v>1.7528000000000001</v>
      </c>
      <c r="T38" s="15"/>
      <c r="U38" s="6"/>
    </row>
    <row r="39" spans="1:21" s="3" customFormat="1" ht="15" customHeight="1">
      <c r="A39" s="79"/>
      <c r="B39" s="31">
        <v>32</v>
      </c>
      <c r="C39" s="55">
        <v>0.98</v>
      </c>
      <c r="D39" s="55">
        <v>2.94</v>
      </c>
      <c r="E39" s="30">
        <f t="shared" si="7"/>
        <v>2.8811999999999998</v>
      </c>
      <c r="F39" s="32">
        <v>1</v>
      </c>
      <c r="G39" s="32">
        <v>1</v>
      </c>
      <c r="H39" s="15">
        <f t="shared" si="11"/>
        <v>5.7623999999999995</v>
      </c>
      <c r="I39" s="30">
        <f t="shared" si="12"/>
        <v>0.91999999999999993</v>
      </c>
      <c r="J39" s="30">
        <f t="shared" si="13"/>
        <v>5.7623999999999995</v>
      </c>
      <c r="K39" s="30">
        <f>((C39-0.1)*4+(D39-0.1)*2)*F39*G39</f>
        <v>9.1999999999999993</v>
      </c>
      <c r="L39" s="30"/>
      <c r="M39" s="30">
        <v>30</v>
      </c>
      <c r="N39" s="30">
        <f t="shared" si="14"/>
        <v>2.76</v>
      </c>
      <c r="O39" s="30"/>
      <c r="P39" s="30"/>
      <c r="Q39" s="30">
        <f>C39*0.85</f>
        <v>0.83299999999999996</v>
      </c>
      <c r="R39" s="30"/>
      <c r="S39" s="30">
        <f t="shared" si="15"/>
        <v>0.83299999999999996</v>
      </c>
      <c r="T39" s="30"/>
      <c r="U39" s="9"/>
    </row>
    <row r="40" spans="1:21" ht="15" customHeight="1">
      <c r="A40" s="79"/>
      <c r="B40" s="14">
        <v>33</v>
      </c>
      <c r="C40" s="51">
        <v>0.42</v>
      </c>
      <c r="D40" s="51">
        <v>2.02</v>
      </c>
      <c r="E40" s="15">
        <f t="shared" si="7"/>
        <v>0.84839999999999993</v>
      </c>
      <c r="F40" s="16">
        <v>2</v>
      </c>
      <c r="G40" s="16">
        <v>1</v>
      </c>
      <c r="H40" s="15">
        <f t="shared" si="11"/>
        <v>3.3935999999999997</v>
      </c>
      <c r="I40" s="15">
        <f t="shared" si="12"/>
        <v>1.0239999999999998</v>
      </c>
      <c r="J40" s="15">
        <f t="shared" si="13"/>
        <v>3.3935999999999997</v>
      </c>
      <c r="K40" s="22">
        <f>((C40-0.1)*4+(D40-0.1)*2)*F40*G40</f>
        <v>10.239999999999998</v>
      </c>
      <c r="L40" s="15">
        <v>10</v>
      </c>
      <c r="M40" s="15">
        <v>100</v>
      </c>
      <c r="N40" s="15">
        <f t="shared" si="14"/>
        <v>5.6319999999999988</v>
      </c>
      <c r="O40" s="15">
        <v>0.28000000000000003</v>
      </c>
      <c r="P40" s="15"/>
      <c r="Q40" s="15"/>
      <c r="R40" s="15"/>
      <c r="S40" s="15">
        <f t="shared" si="15"/>
        <v>1.3664000000000001</v>
      </c>
      <c r="T40" s="15"/>
      <c r="U40" s="6"/>
    </row>
    <row r="41" spans="1:21" ht="15" customHeight="1">
      <c r="A41" s="79"/>
      <c r="B41" s="14">
        <v>34</v>
      </c>
      <c r="C41" s="51">
        <v>0.6</v>
      </c>
      <c r="D41" s="51">
        <v>2.17</v>
      </c>
      <c r="E41" s="15">
        <f t="shared" si="7"/>
        <v>1.3019999999999998</v>
      </c>
      <c r="F41" s="16">
        <v>2</v>
      </c>
      <c r="G41" s="16">
        <v>1</v>
      </c>
      <c r="H41" s="15"/>
      <c r="I41" s="15">
        <f t="shared" si="12"/>
        <v>1.228</v>
      </c>
      <c r="J41" s="15">
        <f t="shared" si="13"/>
        <v>5.2079999999999993</v>
      </c>
      <c r="K41" s="22">
        <f>((C41-0.1)*4+(D41-0.1)*2)*F41*G41</f>
        <v>12.28</v>
      </c>
      <c r="L41" s="15">
        <v>10</v>
      </c>
      <c r="M41" s="15">
        <v>100</v>
      </c>
      <c r="N41" s="15">
        <f t="shared" si="14"/>
        <v>6.7539999999999996</v>
      </c>
      <c r="O41" s="15">
        <v>0.28000000000000003</v>
      </c>
      <c r="P41" s="15"/>
      <c r="Q41" s="15"/>
      <c r="R41" s="15"/>
      <c r="S41" s="15">
        <f t="shared" si="15"/>
        <v>1.5512000000000001</v>
      </c>
      <c r="T41" s="15"/>
      <c r="U41" s="6"/>
    </row>
    <row r="42" spans="1:21" ht="15" customHeight="1">
      <c r="A42" s="79"/>
      <c r="B42" s="14" t="s">
        <v>17</v>
      </c>
      <c r="C42" s="51">
        <v>0.96</v>
      </c>
      <c r="D42" s="51">
        <v>2.16</v>
      </c>
      <c r="E42" s="15">
        <f t="shared" si="7"/>
        <v>2.0735999999999999</v>
      </c>
      <c r="F42" s="16">
        <v>1</v>
      </c>
      <c r="G42" s="16">
        <v>1</v>
      </c>
      <c r="H42" s="15"/>
      <c r="I42" s="15"/>
      <c r="J42" s="15">
        <f t="shared" si="13"/>
        <v>4.1471999999999998</v>
      </c>
      <c r="K42" s="22">
        <f>((C42-0.1)*4+(D42-0.1)*4-0.55*2)*F42*G42</f>
        <v>10.58</v>
      </c>
      <c r="L42" s="15"/>
      <c r="M42" s="15"/>
      <c r="N42" s="15"/>
      <c r="O42" s="15"/>
      <c r="P42" s="15"/>
      <c r="Q42" s="15"/>
      <c r="R42" s="15"/>
      <c r="S42" s="15"/>
      <c r="T42" s="15"/>
      <c r="U42" s="6"/>
    </row>
    <row r="43" spans="1:21" ht="15" customHeight="1">
      <c r="A43" s="79"/>
      <c r="B43" s="14" t="s">
        <v>18</v>
      </c>
      <c r="C43" s="51">
        <v>0.96</v>
      </c>
      <c r="D43" s="51">
        <v>2.16</v>
      </c>
      <c r="E43" s="15">
        <f t="shared" si="7"/>
        <v>2.0735999999999999</v>
      </c>
      <c r="F43" s="16">
        <v>1</v>
      </c>
      <c r="G43" s="16">
        <v>1</v>
      </c>
      <c r="H43" s="15">
        <f t="shared" si="11"/>
        <v>4.1471999999999998</v>
      </c>
      <c r="I43" s="15">
        <f>K43*0.1</f>
        <v>1.0580000000000001</v>
      </c>
      <c r="J43" s="15">
        <f t="shared" si="13"/>
        <v>4.1471999999999998</v>
      </c>
      <c r="K43" s="22">
        <f>((C43-0.1)*4+(D43-0.1)*4-0.55*2)*F43*G43</f>
        <v>10.58</v>
      </c>
      <c r="L43" s="15"/>
      <c r="M43" s="15">
        <v>50</v>
      </c>
      <c r="N43" s="15">
        <f>K43/F43*L43/100+K43/F43*M43/100</f>
        <v>5.29</v>
      </c>
      <c r="O43" s="15">
        <v>0.28000000000000003</v>
      </c>
      <c r="P43" s="15"/>
      <c r="Q43" s="15"/>
      <c r="R43" s="15"/>
      <c r="S43" s="30">
        <f>C43*2*G43*(O43+P43)+Q43</f>
        <v>0.53760000000000008</v>
      </c>
      <c r="T43" s="30">
        <f>D43*2*G43*(O43+P43)+Q43</f>
        <v>1.2096000000000002</v>
      </c>
      <c r="U43" s="6"/>
    </row>
    <row r="44" spans="1:21" ht="15" customHeight="1">
      <c r="A44" s="79"/>
      <c r="B44" s="14" t="s">
        <v>19</v>
      </c>
      <c r="C44" s="51">
        <v>0.63</v>
      </c>
      <c r="D44" s="51">
        <v>2.16</v>
      </c>
      <c r="E44" s="15">
        <f t="shared" si="7"/>
        <v>1.3608</v>
      </c>
      <c r="F44" s="16">
        <v>1</v>
      </c>
      <c r="G44" s="16">
        <v>1</v>
      </c>
      <c r="H44" s="15"/>
      <c r="I44" s="15"/>
      <c r="J44" s="15">
        <f t="shared" si="13"/>
        <v>2.7216</v>
      </c>
      <c r="K44" s="22">
        <f>((C44-0.1)*4+(D44-0.1)*2)*F44*G44</f>
        <v>6.24</v>
      </c>
      <c r="L44" s="15"/>
      <c r="M44" s="15"/>
      <c r="N44" s="15"/>
      <c r="O44" s="15"/>
      <c r="P44" s="15"/>
      <c r="Q44" s="15"/>
      <c r="R44" s="15"/>
      <c r="S44" s="30"/>
      <c r="T44" s="30"/>
      <c r="U44" s="6"/>
    </row>
    <row r="45" spans="1:21" ht="15" customHeight="1">
      <c r="A45" s="79"/>
      <c r="B45" s="14" t="s">
        <v>20</v>
      </c>
      <c r="C45" s="51">
        <v>0.63</v>
      </c>
      <c r="D45" s="51">
        <v>2.16</v>
      </c>
      <c r="E45" s="15">
        <f t="shared" si="7"/>
        <v>1.3608</v>
      </c>
      <c r="F45" s="16">
        <v>1</v>
      </c>
      <c r="G45" s="16">
        <v>1</v>
      </c>
      <c r="H45" s="15">
        <f t="shared" si="11"/>
        <v>2.7216</v>
      </c>
      <c r="I45" s="15">
        <f>K45*0.1</f>
        <v>0.62400000000000011</v>
      </c>
      <c r="J45" s="15">
        <f t="shared" si="13"/>
        <v>2.7216</v>
      </c>
      <c r="K45" s="22">
        <f>((C45-0.1)*4+(D45-0.1)*2)*F45*G45</f>
        <v>6.24</v>
      </c>
      <c r="L45" s="15"/>
      <c r="M45" s="15">
        <v>50</v>
      </c>
      <c r="N45" s="15">
        <f>K45/F45*L45/100+K45/F45*M45/100</f>
        <v>3.12</v>
      </c>
      <c r="O45" s="15">
        <v>0.28000000000000003</v>
      </c>
      <c r="P45" s="15"/>
      <c r="Q45" s="15"/>
      <c r="R45" s="15"/>
      <c r="S45" s="30">
        <f>C45*2*G45*(O45+P45)+Q45</f>
        <v>0.35280000000000006</v>
      </c>
      <c r="T45" s="30">
        <f>D45*2*G45*(O45+P45)+Q45</f>
        <v>1.2096000000000002</v>
      </c>
      <c r="U45" s="6"/>
    </row>
    <row r="46" spans="1:21" ht="15" customHeight="1">
      <c r="A46" s="79"/>
      <c r="B46" s="14" t="s">
        <v>21</v>
      </c>
      <c r="C46" s="51">
        <v>1.65</v>
      </c>
      <c r="D46" s="51">
        <v>3.03</v>
      </c>
      <c r="E46" s="15">
        <f t="shared" si="7"/>
        <v>4.9994999999999994</v>
      </c>
      <c r="F46" s="16">
        <v>1</v>
      </c>
      <c r="G46" s="16">
        <v>1</v>
      </c>
      <c r="H46" s="15">
        <f t="shared" si="11"/>
        <v>9.9989999999999988</v>
      </c>
      <c r="I46" s="15">
        <f>K46*0.1</f>
        <v>1.7919999999999998</v>
      </c>
      <c r="J46" s="15">
        <f t="shared" si="13"/>
        <v>9.9989999999999988</v>
      </c>
      <c r="K46" s="22">
        <f>((C46-0.1)*4+(D46-0.1)*4)*F46*G46</f>
        <v>17.919999999999998</v>
      </c>
      <c r="L46" s="15"/>
      <c r="M46" s="15"/>
      <c r="N46" s="15">
        <f>K46/F46*L46/100+K46/F46*M46/100</f>
        <v>0</v>
      </c>
      <c r="O46" s="15">
        <v>0.28000000000000003</v>
      </c>
      <c r="P46" s="15"/>
      <c r="Q46" s="15">
        <f>C46*0.8</f>
        <v>1.32</v>
      </c>
      <c r="R46" s="15"/>
      <c r="S46" s="15">
        <f>(C46+D46)*2*G46*(O46+P46)+Q46</f>
        <v>3.9408000000000003</v>
      </c>
      <c r="T46" s="15"/>
      <c r="U46" s="6"/>
    </row>
    <row r="47" spans="1:21" ht="15" customHeight="1">
      <c r="A47" s="79"/>
      <c r="B47" s="14" t="s">
        <v>22</v>
      </c>
      <c r="C47" s="51">
        <v>1.65</v>
      </c>
      <c r="D47" s="51">
        <v>3.03</v>
      </c>
      <c r="E47" s="15">
        <f t="shared" si="7"/>
        <v>4.9994999999999994</v>
      </c>
      <c r="F47" s="16">
        <v>1</v>
      </c>
      <c r="G47" s="16">
        <v>1</v>
      </c>
      <c r="H47" s="15"/>
      <c r="I47" s="15"/>
      <c r="J47" s="15">
        <f t="shared" si="13"/>
        <v>9.9989999999999988</v>
      </c>
      <c r="K47" s="22">
        <f>((C47-0.1)*4+(D47-0.1)*4)*F47*G47</f>
        <v>17.919999999999998</v>
      </c>
      <c r="L47" s="15"/>
      <c r="M47" s="15"/>
      <c r="N47" s="15"/>
      <c r="O47" s="15"/>
      <c r="P47" s="15"/>
      <c r="Q47" s="15">
        <f>C47*0.8</f>
        <v>1.32</v>
      </c>
      <c r="R47" s="15"/>
      <c r="S47" s="15">
        <f>(C47+D47)*2*G47*(O47+P47)+Q47</f>
        <v>1.32</v>
      </c>
      <c r="T47" s="15"/>
      <c r="U47" s="6"/>
    </row>
    <row r="48" spans="1:21" ht="15" customHeight="1">
      <c r="A48" s="79"/>
      <c r="B48" s="14">
        <v>38</v>
      </c>
      <c r="C48" s="51">
        <v>1.04</v>
      </c>
      <c r="D48" s="51">
        <v>2.1800000000000002</v>
      </c>
      <c r="E48" s="15">
        <f t="shared" si="7"/>
        <v>2.2672000000000003</v>
      </c>
      <c r="F48" s="16">
        <v>2</v>
      </c>
      <c r="G48" s="16">
        <f>3*2</f>
        <v>6</v>
      </c>
      <c r="H48" s="15">
        <f t="shared" si="11"/>
        <v>54.412800000000004</v>
      </c>
      <c r="I48" s="15">
        <f>K48*0.1</f>
        <v>12.936</v>
      </c>
      <c r="J48" s="15">
        <f t="shared" si="13"/>
        <v>54.412800000000004</v>
      </c>
      <c r="K48" s="22">
        <f>((C48-0.1)*4+(D48-0.1)*4-0.65*2)*F48*G48</f>
        <v>129.35999999999999</v>
      </c>
      <c r="L48" s="15">
        <v>10</v>
      </c>
      <c r="M48" s="15">
        <v>100</v>
      </c>
      <c r="N48" s="15">
        <f>K48/F48*L48/100+K48/F48*M48/100</f>
        <v>71.147999999999996</v>
      </c>
      <c r="O48" s="15">
        <v>0.28000000000000003</v>
      </c>
      <c r="P48" s="15">
        <v>0.4</v>
      </c>
      <c r="Q48" s="15">
        <f>C48*0.77</f>
        <v>0.80080000000000007</v>
      </c>
      <c r="R48" s="15"/>
      <c r="S48" s="15">
        <f>(C48+D48)*2*G48*(O48+P48)+Q48</f>
        <v>27.076000000000001</v>
      </c>
      <c r="T48" s="15"/>
      <c r="U48" s="6"/>
    </row>
    <row r="49" spans="1:23" ht="15" customHeight="1">
      <c r="A49" s="79"/>
      <c r="B49" s="14">
        <v>39</v>
      </c>
      <c r="C49" s="51">
        <v>1.04</v>
      </c>
      <c r="D49" s="51">
        <v>2.1800000000000002</v>
      </c>
      <c r="E49" s="15">
        <f t="shared" si="7"/>
        <v>2.2672000000000003</v>
      </c>
      <c r="F49" s="16">
        <v>2</v>
      </c>
      <c r="G49" s="16">
        <f>1*2</f>
        <v>2</v>
      </c>
      <c r="H49" s="15">
        <f t="shared" si="11"/>
        <v>18.137600000000003</v>
      </c>
      <c r="I49" s="15">
        <f>K49*0.1</f>
        <v>4.3120000000000003</v>
      </c>
      <c r="J49" s="15">
        <f t="shared" si="13"/>
        <v>18.137600000000003</v>
      </c>
      <c r="K49" s="22">
        <f>((C49-0.1)*4+(D49-0.1)*4-0.65*2)*F49*G49</f>
        <v>43.12</v>
      </c>
      <c r="L49" s="15">
        <v>10</v>
      </c>
      <c r="M49" s="15">
        <v>100</v>
      </c>
      <c r="N49" s="15">
        <f>K49/F49*L49/100+K49/F49*M49/100</f>
        <v>23.715999999999998</v>
      </c>
      <c r="O49" s="15">
        <v>0.28000000000000003</v>
      </c>
      <c r="P49" s="15">
        <v>0.4</v>
      </c>
      <c r="Q49" s="15">
        <f>C49*0.77</f>
        <v>0.80080000000000007</v>
      </c>
      <c r="R49" s="15"/>
      <c r="S49" s="15">
        <f>(C49+D49)*2*G49*(O49+P49)+Q49</f>
        <v>9.5592000000000024</v>
      </c>
      <c r="T49" s="15"/>
      <c r="U49" s="6"/>
    </row>
    <row r="50" spans="1:23" ht="15" customHeight="1">
      <c r="A50" s="75"/>
      <c r="B50" s="17" t="s">
        <v>30</v>
      </c>
      <c r="C50" s="52"/>
      <c r="D50" s="52"/>
      <c r="E50" s="19"/>
      <c r="F50" s="20"/>
      <c r="G50" s="20"/>
      <c r="H50" s="19">
        <f>SUM(H36:H49)</f>
        <v>179.79579999999999</v>
      </c>
      <c r="I50" s="19">
        <f>SUM(I36:I49)</f>
        <v>42.365999999999993</v>
      </c>
      <c r="J50" s="19">
        <f t="shared" ref="J50:K50" si="16">SUM(J36:J49)</f>
        <v>203.99159999999998</v>
      </c>
      <c r="K50" s="63">
        <f t="shared" si="16"/>
        <v>458.4</v>
      </c>
      <c r="L50" s="27"/>
      <c r="M50" s="27"/>
      <c r="N50" s="19">
        <f>SUM(N36:N49)</f>
        <v>204.61200000000002</v>
      </c>
      <c r="O50" s="27"/>
      <c r="P50" s="27"/>
      <c r="Q50" s="27"/>
      <c r="R50" s="27"/>
      <c r="S50" s="19">
        <f>SUM(S36:S49)</f>
        <v>82.482500000000016</v>
      </c>
      <c r="T50" s="19">
        <f>SUM(T36:T49)</f>
        <v>2.4192000000000005</v>
      </c>
      <c r="U50" s="6"/>
    </row>
    <row r="51" spans="1:23" ht="9.9499999999999993" customHeight="1">
      <c r="A51" s="42"/>
      <c r="B51" s="43"/>
      <c r="C51" s="53"/>
      <c r="D51" s="53"/>
      <c r="E51" s="46"/>
      <c r="F51" s="47"/>
      <c r="G51" s="47"/>
      <c r="H51" s="46"/>
      <c r="I51" s="46"/>
      <c r="J51" s="46"/>
      <c r="K51" s="64"/>
      <c r="L51" s="46"/>
      <c r="M51" s="46"/>
      <c r="N51" s="46"/>
      <c r="O51" s="46"/>
      <c r="P51" s="46"/>
      <c r="Q51" s="46"/>
      <c r="R51" s="46"/>
      <c r="S51" s="46"/>
      <c r="T51" s="50"/>
      <c r="U51" s="6"/>
    </row>
    <row r="52" spans="1:23" ht="15" customHeight="1">
      <c r="A52" s="76" t="s">
        <v>23</v>
      </c>
      <c r="B52" s="14">
        <v>40</v>
      </c>
      <c r="C52" s="51">
        <v>1.62</v>
      </c>
      <c r="D52" s="51">
        <v>1.38</v>
      </c>
      <c r="E52" s="15">
        <f t="shared" si="7"/>
        <v>2.2355999999999998</v>
      </c>
      <c r="F52" s="16">
        <v>2</v>
      </c>
      <c r="G52" s="16">
        <v>1</v>
      </c>
      <c r="H52" s="15">
        <f t="shared" si="11"/>
        <v>8.9423999999999992</v>
      </c>
      <c r="I52" s="15">
        <f>K52*0.1</f>
        <v>2.1439999999999997</v>
      </c>
      <c r="J52" s="15">
        <f>E52*2*F52*G52</f>
        <v>8.9423999999999992</v>
      </c>
      <c r="K52" s="22">
        <f>((C52-0.1)*2+(D52-0.1)*6)*F52*G52</f>
        <v>21.439999999999998</v>
      </c>
      <c r="L52" s="15">
        <v>10</v>
      </c>
      <c r="M52" s="15">
        <v>100</v>
      </c>
      <c r="N52" s="15">
        <f>K52/F52*L52/100+K52/F52*M52/100</f>
        <v>11.792</v>
      </c>
      <c r="O52" s="15">
        <v>0.28000000000000003</v>
      </c>
      <c r="P52" s="15"/>
      <c r="Q52" s="15"/>
      <c r="R52" s="15"/>
      <c r="S52" s="30">
        <f>C52*2*G52*(O52+P52)+Q52</f>
        <v>0.90720000000000012</v>
      </c>
      <c r="T52" s="30">
        <f>D52*2*G52*(O52+P52)+Q52</f>
        <v>0.77280000000000004</v>
      </c>
      <c r="U52" s="6"/>
    </row>
    <row r="53" spans="1:23" ht="15" customHeight="1">
      <c r="A53" s="77"/>
      <c r="B53" s="14">
        <v>41</v>
      </c>
      <c r="C53" s="51">
        <v>0.72</v>
      </c>
      <c r="D53" s="51">
        <v>1.03</v>
      </c>
      <c r="E53" s="15">
        <f t="shared" si="7"/>
        <v>0.74160000000000004</v>
      </c>
      <c r="F53" s="16">
        <v>1</v>
      </c>
      <c r="G53" s="16">
        <f>1*2</f>
        <v>2</v>
      </c>
      <c r="H53" s="15">
        <f t="shared" si="11"/>
        <v>2.9664000000000001</v>
      </c>
      <c r="I53" s="15">
        <f>K53*0.1</f>
        <v>0.99199999999999999</v>
      </c>
      <c r="J53" s="15">
        <f>E53*2*F53*G53</f>
        <v>2.9664000000000001</v>
      </c>
      <c r="K53" s="22">
        <f>((C53-0.1)*2+(D53-0.1)*4)*F53*G53</f>
        <v>9.92</v>
      </c>
      <c r="L53" s="15"/>
      <c r="M53" s="15">
        <v>100</v>
      </c>
      <c r="N53" s="15">
        <f>K53/F53*L53/100+K53/F53*M53/100</f>
        <v>9.92</v>
      </c>
      <c r="O53" s="15"/>
      <c r="P53" s="15"/>
      <c r="Q53" s="15"/>
      <c r="R53" s="15"/>
      <c r="S53" s="15"/>
      <c r="T53" s="15"/>
      <c r="U53" s="6"/>
    </row>
    <row r="54" spans="1:23" ht="15" customHeight="1">
      <c r="A54" s="77"/>
      <c r="B54" s="14">
        <v>42</v>
      </c>
      <c r="C54" s="51">
        <v>0.73</v>
      </c>
      <c r="D54" s="51">
        <v>1.18</v>
      </c>
      <c r="E54" s="15">
        <f t="shared" si="7"/>
        <v>0.86139999999999994</v>
      </c>
      <c r="F54" s="16">
        <v>1</v>
      </c>
      <c r="G54" s="16">
        <f>1*2</f>
        <v>2</v>
      </c>
      <c r="H54" s="15">
        <f t="shared" si="11"/>
        <v>3.4455999999999998</v>
      </c>
      <c r="I54" s="15">
        <f>K54*0.1</f>
        <v>1.3680000000000001</v>
      </c>
      <c r="J54" s="15">
        <f>E54*2*F54*G54</f>
        <v>3.4455999999999998</v>
      </c>
      <c r="K54" s="22">
        <f>((C54-0.1)*4+(D54-0.1)*4)*F54*G54</f>
        <v>13.68</v>
      </c>
      <c r="L54" s="15"/>
      <c r="M54" s="15">
        <v>100</v>
      </c>
      <c r="N54" s="15">
        <f>K54/F54*L54/100+K54/F54*M54/100</f>
        <v>13.68</v>
      </c>
      <c r="O54" s="15"/>
      <c r="P54" s="15"/>
      <c r="Q54" s="15"/>
      <c r="R54" s="15"/>
      <c r="S54" s="15"/>
      <c r="T54" s="15"/>
      <c r="U54" s="6"/>
    </row>
    <row r="55" spans="1:23" ht="15" customHeight="1">
      <c r="A55" s="80"/>
      <c r="B55" s="17" t="s">
        <v>30</v>
      </c>
      <c r="C55" s="52"/>
      <c r="D55" s="52"/>
      <c r="E55" s="19"/>
      <c r="F55" s="20"/>
      <c r="G55" s="20"/>
      <c r="H55" s="19">
        <f>SUM(H52:H54)</f>
        <v>15.354399999999998</v>
      </c>
      <c r="I55" s="19">
        <f>SUM(I52:I54)</f>
        <v>4.5039999999999996</v>
      </c>
      <c r="J55" s="19">
        <f>SUM(J52:J54)</f>
        <v>15.354399999999998</v>
      </c>
      <c r="K55" s="63">
        <f>SUM(K52:K54)</f>
        <v>45.04</v>
      </c>
      <c r="L55" s="27"/>
      <c r="M55" s="27"/>
      <c r="N55" s="19">
        <f>SUM(N52:N54)</f>
        <v>35.391999999999996</v>
      </c>
      <c r="O55" s="27"/>
      <c r="P55" s="27"/>
      <c r="Q55" s="27"/>
      <c r="R55" s="27"/>
      <c r="S55" s="19">
        <f>SUM(S52:S54)</f>
        <v>0.90720000000000012</v>
      </c>
      <c r="T55" s="19">
        <f>SUM(T52:T54)</f>
        <v>0.77280000000000004</v>
      </c>
      <c r="U55" s="6"/>
    </row>
    <row r="56" spans="1:23" ht="15" customHeight="1">
      <c r="A56" s="80"/>
      <c r="B56" s="14">
        <v>43</v>
      </c>
      <c r="C56" s="51">
        <v>0.78</v>
      </c>
      <c r="D56" s="51">
        <v>0.98</v>
      </c>
      <c r="E56" s="15">
        <f>C56*D56</f>
        <v>0.76439999999999997</v>
      </c>
      <c r="F56" s="16">
        <v>1</v>
      </c>
      <c r="G56" s="16">
        <v>8</v>
      </c>
      <c r="H56" s="15">
        <f>J56</f>
        <v>12.230399999999999</v>
      </c>
      <c r="I56" s="15"/>
      <c r="J56" s="15">
        <f>E56*2*F56*G56</f>
        <v>12.230399999999999</v>
      </c>
      <c r="K56" s="22"/>
      <c r="L56" s="15"/>
      <c r="M56" s="15"/>
      <c r="N56" s="15"/>
      <c r="O56" s="15"/>
      <c r="P56" s="15"/>
      <c r="Q56" s="15"/>
      <c r="R56" s="15"/>
      <c r="S56" s="15"/>
      <c r="T56" s="15"/>
      <c r="U56" s="6"/>
    </row>
    <row r="57" spans="1:23" ht="15" customHeight="1">
      <c r="A57" s="80"/>
      <c r="B57" s="14">
        <v>43</v>
      </c>
      <c r="C57" s="51">
        <v>0.78</v>
      </c>
      <c r="D57" s="51">
        <v>1.18</v>
      </c>
      <c r="E57" s="15">
        <f t="shared" ref="E57" si="17">C57*D57</f>
        <v>0.9204</v>
      </c>
      <c r="F57" s="16">
        <v>1</v>
      </c>
      <c r="G57" s="16">
        <v>1</v>
      </c>
      <c r="H57" s="15">
        <f t="shared" ref="H57" si="18">J57</f>
        <v>1.8408</v>
      </c>
      <c r="I57" s="15"/>
      <c r="J57" s="15">
        <f>E57*2*F57*G57</f>
        <v>1.8408</v>
      </c>
      <c r="K57" s="22"/>
      <c r="L57" s="15"/>
      <c r="M57" s="15"/>
      <c r="N57" s="15"/>
      <c r="O57" s="15"/>
      <c r="P57" s="15"/>
      <c r="Q57" s="15"/>
      <c r="R57" s="15"/>
      <c r="S57" s="15"/>
      <c r="T57" s="56"/>
      <c r="U57" s="6"/>
    </row>
    <row r="58" spans="1:23" ht="15" customHeight="1">
      <c r="A58" s="75"/>
      <c r="B58" s="17" t="s">
        <v>30</v>
      </c>
      <c r="C58" s="52"/>
      <c r="D58" s="52"/>
      <c r="E58" s="19"/>
      <c r="F58" s="20"/>
      <c r="G58" s="20"/>
      <c r="H58" s="19">
        <f>SUM(H56:H57)</f>
        <v>14.071199999999999</v>
      </c>
      <c r="I58" s="19"/>
      <c r="J58" s="19">
        <f>SUM(J56:J57)</f>
        <v>14.071199999999999</v>
      </c>
      <c r="K58" s="63"/>
      <c r="L58" s="27"/>
      <c r="M58" s="27"/>
      <c r="N58" s="19"/>
      <c r="O58" s="27"/>
      <c r="P58" s="27"/>
      <c r="Q58" s="27"/>
      <c r="R58" s="27"/>
      <c r="S58" s="19"/>
      <c r="T58" s="19"/>
      <c r="U58" s="6"/>
    </row>
    <row r="59" spans="1:23" ht="9.9499999999999993" customHeight="1">
      <c r="A59" s="42"/>
      <c r="B59" s="43"/>
      <c r="C59" s="53"/>
      <c r="D59" s="53"/>
      <c r="E59" s="46"/>
      <c r="F59" s="47"/>
      <c r="G59" s="47"/>
      <c r="H59" s="46"/>
      <c r="I59" s="46"/>
      <c r="J59" s="46"/>
      <c r="K59" s="64"/>
      <c r="L59" s="48"/>
      <c r="M59" s="48"/>
      <c r="N59" s="46"/>
      <c r="O59" s="48"/>
      <c r="P59" s="48"/>
      <c r="Q59" s="48"/>
      <c r="R59" s="48"/>
      <c r="S59" s="46"/>
      <c r="T59" s="50"/>
      <c r="U59" s="6"/>
    </row>
    <row r="60" spans="1:23" s="4" customFormat="1" ht="15" customHeight="1">
      <c r="A60" s="83" t="s">
        <v>48</v>
      </c>
      <c r="B60" s="31">
        <v>14</v>
      </c>
      <c r="C60" s="55">
        <v>2.0299999999999998</v>
      </c>
      <c r="D60" s="55">
        <v>3.85</v>
      </c>
      <c r="E60" s="30">
        <f t="shared" ref="E60:E61" si="19">C60*D60</f>
        <v>7.8154999999999992</v>
      </c>
      <c r="F60" s="32">
        <v>1</v>
      </c>
      <c r="G60" s="32">
        <v>1</v>
      </c>
      <c r="H60" s="30">
        <f>J60</f>
        <v>14.0679</v>
      </c>
      <c r="I60" s="30"/>
      <c r="J60" s="30">
        <f>E60*2*F60*G60*90/100</f>
        <v>14.0679</v>
      </c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10"/>
      <c r="V60"/>
      <c r="W60"/>
    </row>
    <row r="61" spans="1:23" s="4" customFormat="1" ht="15" customHeight="1">
      <c r="A61" s="84"/>
      <c r="B61" s="31">
        <v>15</v>
      </c>
      <c r="C61" s="55">
        <v>2</v>
      </c>
      <c r="D61" s="55">
        <v>4.32</v>
      </c>
      <c r="E61" s="30">
        <f t="shared" si="19"/>
        <v>8.64</v>
      </c>
      <c r="F61" s="32">
        <v>1</v>
      </c>
      <c r="G61" s="32">
        <v>1</v>
      </c>
      <c r="H61" s="30">
        <f>J61</f>
        <v>15.552</v>
      </c>
      <c r="I61" s="30"/>
      <c r="J61" s="30">
        <f>E61*2*F61*G61*90/100</f>
        <v>15.552</v>
      </c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10"/>
    </row>
    <row r="62" spans="1:23" s="1" customFormat="1" ht="15" customHeight="1">
      <c r="A62" s="85"/>
      <c r="B62" s="57" t="s">
        <v>30</v>
      </c>
      <c r="C62" s="58"/>
      <c r="D62" s="58"/>
      <c r="E62" s="59"/>
      <c r="F62" s="60"/>
      <c r="G62" s="60"/>
      <c r="H62" s="59">
        <f>SUM(H60:H61)</f>
        <v>29.619900000000001</v>
      </c>
      <c r="I62" s="59"/>
      <c r="J62" s="59">
        <f t="shared" ref="J62" si="20">SUM(J60:J61)</f>
        <v>29.619900000000001</v>
      </c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11"/>
    </row>
    <row r="63" spans="1:23" ht="9.9499999999999993" customHeight="1">
      <c r="A63" s="42"/>
      <c r="B63" s="43"/>
      <c r="C63" s="43"/>
      <c r="D63" s="43"/>
      <c r="E63" s="44"/>
      <c r="F63" s="43"/>
      <c r="G63" s="47"/>
      <c r="H63" s="44"/>
      <c r="I63" s="44"/>
      <c r="J63" s="44"/>
      <c r="K63" s="65"/>
      <c r="L63" s="44"/>
      <c r="M63" s="44"/>
      <c r="N63" s="44"/>
      <c r="O63" s="46"/>
      <c r="P63" s="46"/>
      <c r="Q63" s="46"/>
      <c r="R63" s="46"/>
      <c r="S63" s="46"/>
      <c r="T63" s="50"/>
      <c r="U63" s="6"/>
    </row>
    <row r="64" spans="1:23" s="4" customFormat="1" ht="15" customHeight="1">
      <c r="A64" s="81" t="s">
        <v>46</v>
      </c>
      <c r="B64" s="23" t="s">
        <v>13</v>
      </c>
      <c r="C64" s="54">
        <v>1.1399999999999999</v>
      </c>
      <c r="D64" s="54">
        <v>2.15</v>
      </c>
      <c r="E64" s="24">
        <f t="shared" ref="E64:E65" si="21">C64*D64</f>
        <v>2.4509999999999996</v>
      </c>
      <c r="F64" s="25">
        <v>1</v>
      </c>
      <c r="G64" s="25">
        <v>4</v>
      </c>
      <c r="H64" s="24">
        <f t="shared" ref="H64:H66" si="22">J64</f>
        <v>19.607999999999997</v>
      </c>
      <c r="I64" s="24">
        <f>K64*0.1</f>
        <v>4.944</v>
      </c>
      <c r="J64" s="24">
        <f>E64*2*F64*G64</f>
        <v>19.607999999999997</v>
      </c>
      <c r="K64" s="30">
        <f>((C64-0.1)*4+(D64-0.1)*4)*F64*G64</f>
        <v>49.44</v>
      </c>
      <c r="L64" s="24"/>
      <c r="M64" s="24"/>
      <c r="N64" s="24"/>
      <c r="O64" s="24">
        <v>0.28000000000000003</v>
      </c>
      <c r="P64" s="24"/>
      <c r="Q64" s="24"/>
      <c r="R64" s="24"/>
      <c r="S64" s="30">
        <f>C64*2*G64*(O64+P64)+Q64</f>
        <v>2.5535999999999999</v>
      </c>
      <c r="T64" s="30">
        <f>D64*2*G64*(O64+P64)+Q64</f>
        <v>4.8159999999999998</v>
      </c>
      <c r="U64" s="10"/>
    </row>
    <row r="65" spans="1:21" s="4" customFormat="1" ht="15" customHeight="1">
      <c r="A65" s="82"/>
      <c r="B65" s="23" t="s">
        <v>14</v>
      </c>
      <c r="C65" s="54">
        <v>1.1399999999999999</v>
      </c>
      <c r="D65" s="54">
        <v>2.15</v>
      </c>
      <c r="E65" s="24">
        <f t="shared" si="21"/>
        <v>2.4509999999999996</v>
      </c>
      <c r="F65" s="25">
        <v>1</v>
      </c>
      <c r="G65" s="25">
        <v>4</v>
      </c>
      <c r="H65" s="30"/>
      <c r="I65" s="24"/>
      <c r="J65" s="24">
        <f>E65*2*F65*G65</f>
        <v>19.607999999999997</v>
      </c>
      <c r="K65" s="30">
        <f>((C65-0.1)*4+(D65-0.1)*4)*F65*G65</f>
        <v>49.44</v>
      </c>
      <c r="L65" s="24"/>
      <c r="M65" s="24"/>
      <c r="N65" s="24"/>
      <c r="O65" s="24"/>
      <c r="P65" s="24"/>
      <c r="Q65" s="24"/>
      <c r="R65" s="24"/>
      <c r="S65" s="24"/>
      <c r="T65" s="24"/>
      <c r="U65" s="10"/>
    </row>
    <row r="66" spans="1:21" s="4" customFormat="1" ht="15" customHeight="1">
      <c r="A66" s="82"/>
      <c r="B66" s="23" t="s">
        <v>15</v>
      </c>
      <c r="C66" s="54">
        <v>1.1399999999999999</v>
      </c>
      <c r="D66" s="54">
        <v>2.1</v>
      </c>
      <c r="E66" s="24">
        <f>C66*D66</f>
        <v>2.3939999999999997</v>
      </c>
      <c r="F66" s="25">
        <v>1</v>
      </c>
      <c r="G66" s="25">
        <v>2</v>
      </c>
      <c r="H66" s="30">
        <f t="shared" si="22"/>
        <v>9.5759999999999987</v>
      </c>
      <c r="I66" s="24">
        <f>K66*0.1</f>
        <v>2.4320000000000004</v>
      </c>
      <c r="J66" s="24">
        <f>E66*2*F66*G66</f>
        <v>9.5759999999999987</v>
      </c>
      <c r="K66" s="30">
        <f>((C66-0.1)*4+(D66-0.1)*4)*F66*G66</f>
        <v>24.32</v>
      </c>
      <c r="L66" s="24"/>
      <c r="M66" s="24"/>
      <c r="N66" s="24"/>
      <c r="O66" s="24">
        <v>0.28000000000000003</v>
      </c>
      <c r="P66" s="24"/>
      <c r="Q66" s="24"/>
      <c r="R66" s="24"/>
      <c r="S66" s="30">
        <f>C66*2*G66*(O66+P66)+Q66</f>
        <v>1.2767999999999999</v>
      </c>
      <c r="T66" s="30">
        <f>D66*2*G66*(O66+P66)+Q66</f>
        <v>2.3520000000000003</v>
      </c>
      <c r="U66" s="10"/>
    </row>
    <row r="67" spans="1:21" s="4" customFormat="1" ht="15" customHeight="1">
      <c r="A67" s="82"/>
      <c r="B67" s="23" t="s">
        <v>16</v>
      </c>
      <c r="C67" s="54">
        <v>1.1399999999999999</v>
      </c>
      <c r="D67" s="54">
        <v>2.1</v>
      </c>
      <c r="E67" s="24">
        <f>C67*D67</f>
        <v>2.3939999999999997</v>
      </c>
      <c r="F67" s="25">
        <v>1</v>
      </c>
      <c r="G67" s="25">
        <v>2</v>
      </c>
      <c r="H67" s="30"/>
      <c r="I67" s="24"/>
      <c r="J67" s="24">
        <f>E67*2*F67*G67</f>
        <v>9.5759999999999987</v>
      </c>
      <c r="K67" s="30">
        <f>((C67-0.1)*4+(D67-0.1)*4)*F67*G67</f>
        <v>24.32</v>
      </c>
      <c r="L67" s="24"/>
      <c r="M67" s="24"/>
      <c r="N67" s="24"/>
      <c r="O67" s="24"/>
      <c r="P67" s="24"/>
      <c r="Q67" s="24"/>
      <c r="R67" s="24"/>
      <c r="S67" s="24"/>
      <c r="T67" s="24"/>
      <c r="U67" s="10"/>
    </row>
    <row r="68" spans="1:21" ht="15" customHeight="1">
      <c r="A68" s="78"/>
      <c r="B68" s="17" t="s">
        <v>30</v>
      </c>
      <c r="C68" s="52"/>
      <c r="D68" s="52"/>
      <c r="E68" s="19"/>
      <c r="F68" s="20"/>
      <c r="G68" s="20"/>
      <c r="H68" s="19">
        <f>SUM(H64:H67)</f>
        <v>29.183999999999997</v>
      </c>
      <c r="I68" s="19">
        <f>SUM(I64:I67)</f>
        <v>7.3760000000000003</v>
      </c>
      <c r="J68" s="19">
        <f>SUM(J64:J67)</f>
        <v>58.367999999999995</v>
      </c>
      <c r="K68" s="63">
        <f>SUM(K64:K67)</f>
        <v>147.51999999999998</v>
      </c>
      <c r="L68" s="27"/>
      <c r="M68" s="27"/>
      <c r="N68" s="19"/>
      <c r="O68" s="27"/>
      <c r="P68" s="27"/>
      <c r="Q68" s="27"/>
      <c r="R68" s="27"/>
      <c r="S68" s="19">
        <f>SUM(S64:S67)</f>
        <v>3.8304</v>
      </c>
      <c r="T68" s="19">
        <f>SUM(T64:T67)</f>
        <v>7.1680000000000001</v>
      </c>
      <c r="U68" s="6"/>
    </row>
    <row r="69" spans="1:21">
      <c r="A69" s="6"/>
      <c r="B69" s="6"/>
      <c r="C69" s="6"/>
      <c r="D69" s="6"/>
      <c r="E69" s="6"/>
      <c r="F69" s="6"/>
      <c r="G69" s="6"/>
      <c r="H69" s="6"/>
      <c r="I69" s="6"/>
      <c r="J69" s="6"/>
      <c r="K69" s="66"/>
      <c r="L69" s="6"/>
      <c r="M69" s="6"/>
      <c r="N69" s="6"/>
      <c r="O69" s="6"/>
      <c r="P69" s="6"/>
      <c r="Q69" s="6"/>
      <c r="R69" s="6"/>
      <c r="S69" s="6"/>
      <c r="T69" s="6"/>
      <c r="U69" s="6"/>
    </row>
  </sheetData>
  <mergeCells count="21">
    <mergeCell ref="A52:A58"/>
    <mergeCell ref="A60:A62"/>
    <mergeCell ref="A64:A68"/>
    <mergeCell ref="A1:T1"/>
    <mergeCell ref="A6:A10"/>
    <mergeCell ref="A12:A21"/>
    <mergeCell ref="A23:A35"/>
    <mergeCell ref="A36:A50"/>
    <mergeCell ref="T2:T3"/>
    <mergeCell ref="H2:H3"/>
    <mergeCell ref="J2:J3"/>
    <mergeCell ref="K2:K3"/>
    <mergeCell ref="I2:I3"/>
    <mergeCell ref="L2:N2"/>
    <mergeCell ref="O2:S2"/>
    <mergeCell ref="A2:A4"/>
    <mergeCell ref="B2:B4"/>
    <mergeCell ref="C2:D2"/>
    <mergeCell ref="E2:E3"/>
    <mergeCell ref="F2:F3"/>
    <mergeCell ref="G2:G3"/>
  </mergeCells>
  <pageMargins left="0.31496062992125984" right="0.31496062992125984" top="0.6692913385826772" bottom="0.1181102362204724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29.11.2016</vt:lpstr>
      <vt:lpstr>1.12.2016</vt:lpstr>
      <vt:lpstr>'1.12.2016'!Názvy_tisku</vt:lpstr>
      <vt:lpstr>'29.11.2016'!Názvy_tisku</vt:lpstr>
      <vt:lpstr>'1.12.2016'!Oblast_tisku</vt:lpstr>
      <vt:lpstr>'29.11.2016'!Oblast_tisku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petr1</dc:creator>
  <cp:lastModifiedBy>petr1</cp:lastModifiedBy>
  <cp:lastPrinted>2016-12-05T08:42:38Z</cp:lastPrinted>
  <dcterms:created xsi:type="dcterms:W3CDTF">2016-11-28T08:24:54Z</dcterms:created>
  <dcterms:modified xsi:type="dcterms:W3CDTF">2016-12-05T08:42:43Z</dcterms:modified>
</cp:coreProperties>
</file>