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RH-ARCHITEKTI\A-351 CVUT Dejvice\16-Střešní okna Dejvická\TMI Building\18-04-10 Final 02\"/>
    </mc:Choice>
  </mc:AlternateContent>
  <bookViews>
    <workbookView xWindow="0" yWindow="0" windowWidth="28800" windowHeight="14235" activeTab="1"/>
  </bookViews>
  <sheets>
    <sheet name="Rekapitulace stavby" sheetId="1" r:id="rId1"/>
    <sheet name="SO-01 - Výměna ateliérový..." sheetId="2" r:id="rId2"/>
    <sheet name="Pokyny pro vyplnění" sheetId="3" r:id="rId3"/>
  </sheets>
  <definedNames>
    <definedName name="_xlnm._FilterDatabase" localSheetId="1" hidden="1">'SO-01 - Výměna ateliérový...'!$C$89:$K$207</definedName>
    <definedName name="_xlnm.Print_Titles" localSheetId="0">'Rekapitulace stavby'!$49:$49</definedName>
    <definedName name="_xlnm.Print_Titles" localSheetId="1">'SO-01 - Výměna ateliérový...'!$89:$89</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 name="_xlnm.Print_Area" localSheetId="1">'SO-01 - Výměna ateliérový...'!$C$4:$J$36,'SO-01 - Výměna ateliérový...'!$C$42:$J$71,'SO-01 - Výměna ateliérový...'!$C$77:$K$207</definedName>
  </definedNames>
  <calcPr calcId="152511"/>
</workbook>
</file>

<file path=xl/calcChain.xml><?xml version="1.0" encoding="utf-8"?>
<calcChain xmlns="http://schemas.openxmlformats.org/spreadsheetml/2006/main">
  <c r="AY52" i="1" l="1"/>
  <c r="AX52" i="1"/>
  <c r="BI206" i="2"/>
  <c r="BH206" i="2"/>
  <c r="BG206" i="2"/>
  <c r="BF206" i="2"/>
  <c r="T206" i="2"/>
  <c r="T205" i="2"/>
  <c r="R206" i="2"/>
  <c r="R205" i="2"/>
  <c r="P206" i="2"/>
  <c r="P205" i="2"/>
  <c r="BK206" i="2"/>
  <c r="BK205" i="2"/>
  <c r="J205" i="2" s="1"/>
  <c r="J70" i="2" s="1"/>
  <c r="J206" i="2"/>
  <c r="BE206" i="2" s="1"/>
  <c r="BI203" i="2"/>
  <c r="BH203" i="2"/>
  <c r="BG203" i="2"/>
  <c r="BF203" i="2"/>
  <c r="T203" i="2"/>
  <c r="T202" i="2"/>
  <c r="T201" i="2" s="1"/>
  <c r="R203" i="2"/>
  <c r="R202" i="2" s="1"/>
  <c r="R201" i="2" s="1"/>
  <c r="P203" i="2"/>
  <c r="P202" i="2"/>
  <c r="P201" i="2" s="1"/>
  <c r="BK203" i="2"/>
  <c r="BK202" i="2" s="1"/>
  <c r="J203" i="2"/>
  <c r="BE203" i="2"/>
  <c r="BI199" i="2"/>
  <c r="BH199" i="2"/>
  <c r="BG199" i="2"/>
  <c r="BF199" i="2"/>
  <c r="T199" i="2"/>
  <c r="T198" i="2"/>
  <c r="R199" i="2"/>
  <c r="R198" i="2"/>
  <c r="P199" i="2"/>
  <c r="P198" i="2"/>
  <c r="BK199" i="2"/>
  <c r="BK198" i="2"/>
  <c r="J198" i="2" s="1"/>
  <c r="J67" i="2" s="1"/>
  <c r="J199" i="2"/>
  <c r="BE199" i="2" s="1"/>
  <c r="BI195" i="2"/>
  <c r="BH195" i="2"/>
  <c r="BG195" i="2"/>
  <c r="BF195" i="2"/>
  <c r="T195" i="2"/>
  <c r="R195" i="2"/>
  <c r="P195" i="2"/>
  <c r="BK195" i="2"/>
  <c r="J195" i="2"/>
  <c r="BE195" i="2"/>
  <c r="BI192" i="2"/>
  <c r="BH192" i="2"/>
  <c r="BG192" i="2"/>
  <c r="BF192" i="2"/>
  <c r="T192" i="2"/>
  <c r="R192" i="2"/>
  <c r="P192" i="2"/>
  <c r="BK192" i="2"/>
  <c r="J192" i="2"/>
  <c r="BE192" i="2"/>
  <c r="BI189" i="2"/>
  <c r="BH189" i="2"/>
  <c r="BG189" i="2"/>
  <c r="BF189" i="2"/>
  <c r="T189" i="2"/>
  <c r="R189" i="2"/>
  <c r="P189" i="2"/>
  <c r="BK189" i="2"/>
  <c r="J189" i="2"/>
  <c r="BE189" i="2"/>
  <c r="BI185" i="2"/>
  <c r="BH185" i="2"/>
  <c r="BG185" i="2"/>
  <c r="BF185" i="2"/>
  <c r="T185" i="2"/>
  <c r="T184" i="2"/>
  <c r="R185" i="2"/>
  <c r="R184" i="2"/>
  <c r="P185" i="2"/>
  <c r="P184" i="2"/>
  <c r="BK185" i="2"/>
  <c r="BK184" i="2"/>
  <c r="J184" i="2" s="1"/>
  <c r="J66" i="2" s="1"/>
  <c r="J185" i="2"/>
  <c r="BE185" i="2" s="1"/>
  <c r="BI181" i="2"/>
  <c r="BH181" i="2"/>
  <c r="BG181" i="2"/>
  <c r="BF181" i="2"/>
  <c r="T181" i="2"/>
  <c r="R181" i="2"/>
  <c r="P181" i="2"/>
  <c r="BK181" i="2"/>
  <c r="J181" i="2"/>
  <c r="BE181" i="2"/>
  <c r="BI179" i="2"/>
  <c r="BH179" i="2"/>
  <c r="BG179" i="2"/>
  <c r="BF179" i="2"/>
  <c r="T179" i="2"/>
  <c r="R179" i="2"/>
  <c r="P179" i="2"/>
  <c r="BK179" i="2"/>
  <c r="J179" i="2"/>
  <c r="BE179" i="2"/>
  <c r="BI176" i="2"/>
  <c r="BH176" i="2"/>
  <c r="BG176" i="2"/>
  <c r="BF176" i="2"/>
  <c r="T176" i="2"/>
  <c r="R176" i="2"/>
  <c r="P176" i="2"/>
  <c r="BK176" i="2"/>
  <c r="J176" i="2"/>
  <c r="BE176" i="2"/>
  <c r="BI173" i="2"/>
  <c r="BH173" i="2"/>
  <c r="BG173" i="2"/>
  <c r="BF173" i="2"/>
  <c r="T173" i="2"/>
  <c r="R173" i="2"/>
  <c r="P173" i="2"/>
  <c r="BK173" i="2"/>
  <c r="J173" i="2"/>
  <c r="BE173" i="2"/>
  <c r="BI170" i="2"/>
  <c r="BH170" i="2"/>
  <c r="BG170" i="2"/>
  <c r="BF170" i="2"/>
  <c r="T170" i="2"/>
  <c r="R170" i="2"/>
  <c r="P170" i="2"/>
  <c r="BK170" i="2"/>
  <c r="J170" i="2"/>
  <c r="BE170" i="2"/>
  <c r="BI167" i="2"/>
  <c r="BH167" i="2"/>
  <c r="BG167" i="2"/>
  <c r="BF167" i="2"/>
  <c r="T167" i="2"/>
  <c r="T166" i="2"/>
  <c r="R167" i="2"/>
  <c r="R166" i="2"/>
  <c r="P167" i="2"/>
  <c r="P166" i="2"/>
  <c r="BK167" i="2"/>
  <c r="BK166" i="2"/>
  <c r="J166" i="2" s="1"/>
  <c r="J65" i="2" s="1"/>
  <c r="J167" i="2"/>
  <c r="BE167" i="2" s="1"/>
  <c r="BI163" i="2"/>
  <c r="BH163" i="2"/>
  <c r="BG163" i="2"/>
  <c r="BF163" i="2"/>
  <c r="T163" i="2"/>
  <c r="R163" i="2"/>
  <c r="P163" i="2"/>
  <c r="BK163" i="2"/>
  <c r="J163" i="2"/>
  <c r="BE163" i="2"/>
  <c r="BI160" i="2"/>
  <c r="BH160" i="2"/>
  <c r="BG160" i="2"/>
  <c r="BF160" i="2"/>
  <c r="T160" i="2"/>
  <c r="R160" i="2"/>
  <c r="P160" i="2"/>
  <c r="BK160" i="2"/>
  <c r="J160" i="2"/>
  <c r="BE160" i="2"/>
  <c r="BI157" i="2"/>
  <c r="BH157" i="2"/>
  <c r="BG157" i="2"/>
  <c r="BF157" i="2"/>
  <c r="T157" i="2"/>
  <c r="T156" i="2"/>
  <c r="R157" i="2"/>
  <c r="R156" i="2"/>
  <c r="P157" i="2"/>
  <c r="P156" i="2"/>
  <c r="BK157" i="2"/>
  <c r="BK156" i="2"/>
  <c r="J156" i="2" s="1"/>
  <c r="J64" i="2" s="1"/>
  <c r="J157" i="2"/>
  <c r="BE157" i="2" s="1"/>
  <c r="BI153" i="2"/>
  <c r="BH153" i="2"/>
  <c r="BG153" i="2"/>
  <c r="BF153" i="2"/>
  <c r="T153" i="2"/>
  <c r="R153" i="2"/>
  <c r="P153" i="2"/>
  <c r="BK153" i="2"/>
  <c r="J153" i="2"/>
  <c r="BE153" i="2"/>
  <c r="BI149" i="2"/>
  <c r="BH149" i="2"/>
  <c r="BG149" i="2"/>
  <c r="BF149" i="2"/>
  <c r="T149" i="2"/>
  <c r="R149" i="2"/>
  <c r="P149" i="2"/>
  <c r="BK149" i="2"/>
  <c r="J149" i="2"/>
  <c r="BE149" i="2"/>
  <c r="BI145" i="2"/>
  <c r="BH145" i="2"/>
  <c r="BG145" i="2"/>
  <c r="BF145" i="2"/>
  <c r="T145" i="2"/>
  <c r="R145" i="2"/>
  <c r="P145" i="2"/>
  <c r="BK145" i="2"/>
  <c r="J145" i="2"/>
  <c r="BE145" i="2"/>
  <c r="BI142" i="2"/>
  <c r="BH142" i="2"/>
  <c r="BG142" i="2"/>
  <c r="BF142" i="2"/>
  <c r="T142" i="2"/>
  <c r="R142" i="2"/>
  <c r="P142" i="2"/>
  <c r="BK142" i="2"/>
  <c r="J142" i="2"/>
  <c r="BE142" i="2"/>
  <c r="BI139" i="2"/>
  <c r="BH139" i="2"/>
  <c r="BG139" i="2"/>
  <c r="BF139" i="2"/>
  <c r="T139" i="2"/>
  <c r="R139" i="2"/>
  <c r="P139" i="2"/>
  <c r="BK139" i="2"/>
  <c r="J139" i="2"/>
  <c r="BE139" i="2"/>
  <c r="BI136" i="2"/>
  <c r="BH136" i="2"/>
  <c r="BG136" i="2"/>
  <c r="BF136" i="2"/>
  <c r="T136" i="2"/>
  <c r="R136" i="2"/>
  <c r="P136" i="2"/>
  <c r="BK136" i="2"/>
  <c r="J136" i="2"/>
  <c r="BE136" i="2"/>
  <c r="BI133" i="2"/>
  <c r="BH133" i="2"/>
  <c r="BG133" i="2"/>
  <c r="BF133" i="2"/>
  <c r="T133" i="2"/>
  <c r="R133" i="2"/>
  <c r="P133" i="2"/>
  <c r="BK133" i="2"/>
  <c r="J133" i="2"/>
  <c r="BE133" i="2"/>
  <c r="BI129" i="2"/>
  <c r="BH129" i="2"/>
  <c r="BG129" i="2"/>
  <c r="BF129" i="2"/>
  <c r="T129" i="2"/>
  <c r="R129" i="2"/>
  <c r="P129" i="2"/>
  <c r="BK129" i="2"/>
  <c r="J129" i="2"/>
  <c r="BE129" i="2"/>
  <c r="BI126" i="2"/>
  <c r="BH126" i="2"/>
  <c r="BG126" i="2"/>
  <c r="BF126" i="2"/>
  <c r="T126" i="2"/>
  <c r="T125" i="2"/>
  <c r="T124" i="2" s="1"/>
  <c r="R126" i="2"/>
  <c r="R125" i="2" s="1"/>
  <c r="R124" i="2" s="1"/>
  <c r="P126" i="2"/>
  <c r="P125" i="2"/>
  <c r="P124" i="2" s="1"/>
  <c r="BK126" i="2"/>
  <c r="BK125" i="2" s="1"/>
  <c r="J126" i="2"/>
  <c r="BE126" i="2"/>
  <c r="BI121" i="2"/>
  <c r="BH121" i="2"/>
  <c r="BG121" i="2"/>
  <c r="BF121" i="2"/>
  <c r="T121" i="2"/>
  <c r="T120" i="2"/>
  <c r="R121" i="2"/>
  <c r="R120" i="2"/>
  <c r="P121" i="2"/>
  <c r="P120" i="2"/>
  <c r="BK121" i="2"/>
  <c r="BK120" i="2"/>
  <c r="J120" i="2" s="1"/>
  <c r="J61" i="2" s="1"/>
  <c r="J121" i="2"/>
  <c r="BE121" i="2" s="1"/>
  <c r="BI117" i="2"/>
  <c r="BH117" i="2"/>
  <c r="BG117" i="2"/>
  <c r="BF117" i="2"/>
  <c r="T117" i="2"/>
  <c r="R117" i="2"/>
  <c r="P117" i="2"/>
  <c r="BK117" i="2"/>
  <c r="J117" i="2"/>
  <c r="BE117" i="2"/>
  <c r="BI113" i="2"/>
  <c r="BH113" i="2"/>
  <c r="BG113" i="2"/>
  <c r="BF113" i="2"/>
  <c r="T113" i="2"/>
  <c r="R113" i="2"/>
  <c r="P113" i="2"/>
  <c r="BK113" i="2"/>
  <c r="J113" i="2"/>
  <c r="BE113" i="2"/>
  <c r="BI110" i="2"/>
  <c r="BH110" i="2"/>
  <c r="BG110" i="2"/>
  <c r="BF110" i="2"/>
  <c r="T110" i="2"/>
  <c r="R110" i="2"/>
  <c r="P110" i="2"/>
  <c r="BK110" i="2"/>
  <c r="J110" i="2"/>
  <c r="BE110" i="2"/>
  <c r="BI107" i="2"/>
  <c r="BH107" i="2"/>
  <c r="BG107" i="2"/>
  <c r="BF107" i="2"/>
  <c r="T107" i="2"/>
  <c r="T106" i="2"/>
  <c r="R107" i="2"/>
  <c r="R106" i="2"/>
  <c r="P107" i="2"/>
  <c r="P106" i="2"/>
  <c r="BK107" i="2"/>
  <c r="BK106" i="2"/>
  <c r="J106" i="2" s="1"/>
  <c r="J60" i="2" s="1"/>
  <c r="J107" i="2"/>
  <c r="BE107" i="2" s="1"/>
  <c r="BI102" i="2"/>
  <c r="BH102" i="2"/>
  <c r="BG102" i="2"/>
  <c r="BF102" i="2"/>
  <c r="T102" i="2"/>
  <c r="R102" i="2"/>
  <c r="P102" i="2"/>
  <c r="BK102" i="2"/>
  <c r="J102" i="2"/>
  <c r="BE102" i="2"/>
  <c r="BI98" i="2"/>
  <c r="BH98" i="2"/>
  <c r="BG98" i="2"/>
  <c r="BF98" i="2"/>
  <c r="T98" i="2"/>
  <c r="T97" i="2"/>
  <c r="R98" i="2"/>
  <c r="R97" i="2"/>
  <c r="P98" i="2"/>
  <c r="P97" i="2"/>
  <c r="BK98" i="2"/>
  <c r="BK97" i="2"/>
  <c r="J97" i="2" s="1"/>
  <c r="J59" i="2" s="1"/>
  <c r="J98" i="2"/>
  <c r="BE98" i="2" s="1"/>
  <c r="BI93" i="2"/>
  <c r="F34" i="2"/>
  <c r="BD52" i="1" s="1"/>
  <c r="BD51" i="1" s="1"/>
  <c r="W30" i="1" s="1"/>
  <c r="BH93" i="2"/>
  <c r="F33" i="2" s="1"/>
  <c r="BC52" i="1" s="1"/>
  <c r="BC51" i="1" s="1"/>
  <c r="BG93" i="2"/>
  <c r="F32" i="2"/>
  <c r="BB52" i="1" s="1"/>
  <c r="BB51" i="1" s="1"/>
  <c r="BF93" i="2"/>
  <c r="J31" i="2" s="1"/>
  <c r="AW52" i="1" s="1"/>
  <c r="T93" i="2"/>
  <c r="T92" i="2"/>
  <c r="T91" i="2" s="1"/>
  <c r="T90" i="2" s="1"/>
  <c r="R93" i="2"/>
  <c r="R92" i="2"/>
  <c r="R91" i="2" s="1"/>
  <c r="R90" i="2" s="1"/>
  <c r="P93" i="2"/>
  <c r="P92" i="2"/>
  <c r="P91" i="2" s="1"/>
  <c r="BK93" i="2"/>
  <c r="BK92" i="2" s="1"/>
  <c r="J93" i="2"/>
  <c r="BE93" i="2" s="1"/>
  <c r="J86" i="2"/>
  <c r="F86" i="2"/>
  <c r="F84" i="2"/>
  <c r="E82" i="2"/>
  <c r="J51" i="2"/>
  <c r="F51" i="2"/>
  <c r="F49" i="2"/>
  <c r="E47" i="2"/>
  <c r="J18" i="2"/>
  <c r="E18" i="2"/>
  <c r="F87" i="2" s="1"/>
  <c r="J17" i="2"/>
  <c r="J12" i="2"/>
  <c r="J84" i="2" s="1"/>
  <c r="E7" i="2"/>
  <c r="E45" i="2" s="1"/>
  <c r="E80" i="2"/>
  <c r="AS51" i="1"/>
  <c r="L47" i="1"/>
  <c r="AM46" i="1"/>
  <c r="L46" i="1"/>
  <c r="AM44" i="1"/>
  <c r="L44" i="1"/>
  <c r="L42" i="1"/>
  <c r="L41" i="1"/>
  <c r="J30" i="2" l="1"/>
  <c r="AV52" i="1" s="1"/>
  <c r="AT52" i="1" s="1"/>
  <c r="F30" i="2"/>
  <c r="AZ52" i="1" s="1"/>
  <c r="AZ51" i="1" s="1"/>
  <c r="BK91" i="2"/>
  <c r="J92" i="2"/>
  <c r="J58" i="2" s="1"/>
  <c r="W28" i="1"/>
  <c r="AX51" i="1"/>
  <c r="P90" i="2"/>
  <c r="AU52" i="1" s="1"/>
  <c r="AU51" i="1" s="1"/>
  <c r="AY51" i="1"/>
  <c r="W29" i="1"/>
  <c r="BK124" i="2"/>
  <c r="J124" i="2" s="1"/>
  <c r="J62" i="2" s="1"/>
  <c r="J125" i="2"/>
  <c r="J63" i="2" s="1"/>
  <c r="J202" i="2"/>
  <c r="J69" i="2" s="1"/>
  <c r="BK201" i="2"/>
  <c r="J201" i="2" s="1"/>
  <c r="J68" i="2" s="1"/>
  <c r="J49" i="2"/>
  <c r="F52" i="2"/>
  <c r="F31" i="2"/>
  <c r="BA52" i="1" s="1"/>
  <c r="BA51" i="1" s="1"/>
  <c r="W27" i="1" l="1"/>
  <c r="AW51" i="1"/>
  <c r="AK27" i="1" s="1"/>
  <c r="J91" i="2"/>
  <c r="J57" i="2" s="1"/>
  <c r="BK90" i="2"/>
  <c r="J90" i="2" s="1"/>
  <c r="W26" i="1"/>
  <c r="AV51" i="1"/>
  <c r="J56" i="2" l="1"/>
  <c r="J27" i="2"/>
  <c r="AT51" i="1"/>
  <c r="AK26" i="1"/>
  <c r="AG52" i="1" l="1"/>
  <c r="J36" i="2"/>
  <c r="AG51" i="1" l="1"/>
  <c r="AN52" i="1"/>
  <c r="AN51" i="1" l="1"/>
  <c r="AK23" i="1"/>
  <c r="AK32" i="1" s="1"/>
</calcChain>
</file>

<file path=xl/sharedStrings.xml><?xml version="1.0" encoding="utf-8"?>
<sst xmlns="http://schemas.openxmlformats.org/spreadsheetml/2006/main" count="1656" uniqueCount="530">
  <si>
    <t>Export VZ</t>
  </si>
  <si>
    <t>List obsahuje:</t>
  </si>
  <si>
    <t>1) Rekapitulace stavby</t>
  </si>
  <si>
    <t>2) Rekapitulace objektů stavby a soupisů prací</t>
  </si>
  <si>
    <t>3.0</t>
  </si>
  <si>
    <t/>
  </si>
  <si>
    <t>False</t>
  </si>
  <si>
    <t>{2003ebaf-795e-47e2-b331-d825b03d6c2a}</t>
  </si>
  <si>
    <t>&gt;&gt;  skryté sloupce  &lt;&lt;</t>
  </si>
  <si>
    <t>0,01</t>
  </si>
  <si>
    <t>21</t>
  </si>
  <si>
    <t>15</t>
  </si>
  <si>
    <t>REKAPITULACE STAVBY</t>
  </si>
  <si>
    <t>v ---  níže se nacházejí doplnkové a pomocné údaje k sestavám  --- v</t>
  </si>
  <si>
    <t>Návod na vyplnění</t>
  </si>
  <si>
    <t>0,001</t>
  </si>
  <si>
    <t>Kód:</t>
  </si>
  <si>
    <t>RH-A-351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</si>
  <si>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</si>
  <si>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</si>
  <si>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Výměna ateliérových oken Dejvická kolej</t>
  </si>
  <si>
    <t>KSO:</t>
  </si>
  <si>
    <t>CC-CZ:</t>
  </si>
  <si>
    <t>Místo:</t>
  </si>
  <si>
    <t>Zikova 19</t>
  </si>
  <si>
    <t>Datum:</t>
  </si>
  <si>
    <t>19. 3. 2018</t>
  </si>
  <si>
    <t>Zadavatel:</t>
  </si>
  <si>
    <t>IČ:</t>
  </si>
  <si>
    <t>68407700</t>
  </si>
  <si>
    <t>ČVUT, Správa účelových zařízení,  Praha 6</t>
  </si>
  <si>
    <t>DIČ:</t>
  </si>
  <si>
    <t>Uchazeč:</t>
  </si>
  <si>
    <t>Vyplň údaj</t>
  </si>
  <si>
    <t>Projektant:</t>
  </si>
  <si>
    <t>27154483</t>
  </si>
  <si>
    <t>RH-Architekti s.r.o., Vltavská 207/20, Praha 5</t>
  </si>
  <si>
    <t>CZ27154483</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</si>
  <si>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</si>
  <si>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</si>
  <si>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</si>
  <si>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</si>
  <si>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</si>
  <si>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</si>
  <si>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</si>
  <si>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</si>
  <si>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</si>
  <si>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</si>
  <si>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</si>
  <si>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</si>
  <si>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</si>
  <si>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</si>
  <si>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</si>
  <si>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</si>
  <si>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</si>
  <si>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</si>
  <si>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</si>
  <si>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</si>
  <si>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</si>
  <si>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</si>
  <si>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</si>
  <si>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</si>
  <si>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</si>
  <si>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</si>
  <si>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</si>
  <si>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</si>
  <si>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</si>
  <si>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</si>
  <si>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</si>
  <si>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</si>
  <si>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</si>
  <si>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</si>
  <si>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</si>
  <si>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</si>
  <si>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</si>
  <si>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</si>
  <si>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</si>
  <si>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</si>
  <si>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</si>
  <si>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</si>
  <si>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SO-01</t>
  </si>
  <si>
    <t>Výměna ateliérových oken</t>
  </si>
  <si>
    <t>STA</t>
  </si>
  <si>
    <t>1</t>
  </si>
  <si>
    <t>{37bf4578-b5bb-44e1-9d36-1c2182f0ff8a}</t>
  </si>
  <si>
    <t>2</t>
  </si>
  <si>
    <t>1) Krycí list soupisu</t>
  </si>
  <si>
    <t>2) Rekapitulace</t>
  </si>
  <si>
    <t>3) Soupis prací</t>
  </si>
  <si>
    <t>Zpět na list:</t>
  </si>
  <si>
    <t>Rekapitulace stavby</t>
  </si>
  <si>
    <t>KRYCÍ LIST SOUPISU</t>
  </si>
  <si>
    <t>Objekt:</t>
  </si>
  <si>
    <t>SO-01 - Výměna ateliérových oken</t>
  </si>
  <si>
    <t>REKAPITULACE ČLENĚNÍ SOUPISU PRACÍ</t>
  </si>
  <si>
    <t>Kód dílu - Popis</t>
  </si>
  <si>
    <t>Cena celkem [CZK]</t>
  </si>
  <si>
    <t>Náklady soupisu celkem</t>
  </si>
  <si>
    <t>-1</t>
  </si>
  <si>
    <t>HSV - Práce a dodávky HSV</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</si>
  <si>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</si>
  <si>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</si>
  <si>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</si>
  <si>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</si>
  <si>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</si>
  <si>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763 - Konstrukce suché výstavby</t>
  </si>
  <si>
    <t xml:space="preserve">    764 - Konstrukce klempířské</t>
  </si>
  <si>
    <t xml:space="preserve">    766 - Konstrukce truhlářské</t>
  </si>
  <si>
    <t xml:space="preserve">    783 - Dokončovací práce - nátěry</t>
  </si>
  <si>
    <t xml:space="preserve">    784 - Dokončovací práce - malby a tapety</t>
  </si>
  <si>
    <t>VRN - Vedlejší rozpočtové náklady</t>
  </si>
  <si>
    <t xml:space="preserve">    VRN1 - Průzkumné, geodetické a projektové práce</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</si>
  <si>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</si>
  <si>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</si>
  <si>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</si>
  <si>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</si>
  <si>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</si>
  <si>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</si>
  <si>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</si>
  <si>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</si>
  <si>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</si>
  <si>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</si>
  <si>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</si>
  <si>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</si>
  <si>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</si>
  <si>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</si>
  <si>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</si>
  <si>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</si>
  <si>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</si>
  <si>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</si>
  <si>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6</t>
  </si>
  <si>
    <t>Úpravy povrchů, podlahy a osazování výplní</t>
  </si>
  <si>
    <t>K</t>
  </si>
  <si>
    <t>619996115</t>
  </si>
  <si>
    <t>Ochrana podlahy obedněním</t>
  </si>
  <si>
    <t>m2</t>
  </si>
  <si>
    <t>CS ÚRS 2018 01</t>
  </si>
  <si>
    <t>4</t>
  </si>
  <si>
    <t>-502282847</t>
  </si>
  <si>
    <t>PP</t>
  </si>
  <si>
    <t>Ochrana stavebních konstrukcí a samostatných prvků včetně pozdějšího odstranění obedněním podlahy</t>
  </si>
  <si>
    <t>PSC</t>
  </si>
  <si>
    <t xml:space="preserve">Poznámka k souboru cen:_x000D_
1. Množství měrných jednotek se určuje v m2 rozvinuté plochy. </t>
  </si>
  <si>
    <t>VV</t>
  </si>
  <si>
    <t>14*1,5</t>
  </si>
  <si>
    <t>9</t>
  </si>
  <si>
    <t>Ostatní konstrukce a práce, bourání</t>
  </si>
  <si>
    <t>949101111</t>
  </si>
  <si>
    <t>Lešení pomocné pro objekty pozemních staveb s lešeňovou podlahou v do 1,9 m zatížení do 150 kg/m2</t>
  </si>
  <si>
    <t>1260071785</t>
  </si>
  <si>
    <t>Lešení pomocné pracovní pro objekty pozemních staveb pro zatížení do 150 kg/m2, o výšce lešeňové podlahy do 1,9 m</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</si>
  <si>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</si>
  <si>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14*1,35</t>
  </si>
  <si>
    <t>3</t>
  </si>
  <si>
    <t>952901111</t>
  </si>
  <si>
    <t>Vyčištění budov bytové a občanské výstavby při výšce podlaží do 4 m</t>
  </si>
  <si>
    <t>-166454864</t>
  </si>
  <si>
    <t>Vyčištění budov nebo objektů před předáním do užívání budov bytové nebo občanské výstavby, světlé výšky podlaží do 4 m</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</si>
  <si>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</si>
  <si>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20*6</t>
  </si>
  <si>
    <t>997</t>
  </si>
  <si>
    <t>Přesun sutě</t>
  </si>
  <si>
    <t>997013215</t>
  </si>
  <si>
    <t>Vnitrostaveništní doprava suti a vybouraných hmot pro budovy v do 18 m ručně</t>
  </si>
  <si>
    <t>t</t>
  </si>
  <si>
    <t>-1369867299</t>
  </si>
  <si>
    <t>Vnitrostaveništní doprava suti a vybouraných hmot vodorovně do 50 m svisle ručně (nošením po schodech) pro budovy a haly výšky přes 15 do 18 m</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</si>
  <si>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3151 a -3211 pro budovy a haly výšky do 6 m. 3. Montáž, demontáž a pronájem shozu se ocení cenami souboru cen 997 01-33 Shoz suti. 4. Ceny -3151 až -3162 lze použít v případě, kdy dochází ke ztížení dopravy suti např. tím, že není možné instalovat jeřáb. </t>
  </si>
  <si>
    <t>5</t>
  </si>
  <si>
    <t>997013501</t>
  </si>
  <si>
    <t>Odvoz suti a vybouraných hmot na skládku nebo meziskládku do 1 km se složením</t>
  </si>
  <si>
    <t>1969652037</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</si>
  <si>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</si>
  <si>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</si>
  <si>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997013509</t>
  </si>
  <si>
    <t>Příplatek k odvozu suti a vybouraných hmot na skládku ZKD 1 km přes 1 km</t>
  </si>
  <si>
    <t>914539929</t>
  </si>
  <si>
    <t>Odvoz suti a vybouraných hmot na skládku nebo meziskládku se složením, na vzdálenost Příplatek k ceně za každý další i započatý 1 km přes 1 km</t>
  </si>
  <si>
    <t>1,59*9 'Přepočtené koeficientem množství</t>
  </si>
  <si>
    <t>7</t>
  </si>
  <si>
    <t>997013831</t>
  </si>
  <si>
    <t>Poplatek za uložení na skládce (skládkovné) stavebního odpadu směsného kód odpadu 170 904</t>
  </si>
  <si>
    <t>62354884</t>
  </si>
  <si>
    <t>Poplatek za uložení stavebního odpadu na skládce (skládkovné) směsného stavebního a demoličního zatříděného do Katalogu odpadů pod kódem 170 904</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</si>
  <si>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</si>
  <si>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</si>
  <si>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</si>
  <si>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8</t>
  </si>
  <si>
    <t>998018003</t>
  </si>
  <si>
    <t>Přesun hmot ruční pro budovy v do 24 m</t>
  </si>
  <si>
    <t>-1820731562</t>
  </si>
  <si>
    <t>Přesun hmot pro budovy občanské výstavby, bydlení, výrobu a služby ruční - bez užití mechanizace vodorovná dopravní vzdálenost do 100 m pro budovy s jakoukoliv nosnou konstrukcí výšky přes 12 do 24 m</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</si>
  <si>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</si>
  <si>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</si>
  <si>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</si>
  <si>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763</t>
  </si>
  <si>
    <t>Konstrukce suché výstavby</t>
  </si>
  <si>
    <t>763131714</t>
  </si>
  <si>
    <t>SDK podhled základní penetrační nátěr</t>
  </si>
  <si>
    <t>16</t>
  </si>
  <si>
    <t>-1721858373</t>
  </si>
  <si>
    <t>Podhled ze sádrokartonových desek ostatní práce a konstrukce na podhledech ze sádrokartonových desek základní penetrační nátěr</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</si>
  <si>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</si>
  <si>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10</t>
  </si>
  <si>
    <t>763131751</t>
  </si>
  <si>
    <t>Montáž parotěsné zábrany do SDK podhledu</t>
  </si>
  <si>
    <t>-919367398</t>
  </si>
  <si>
    <t>Podhled ze sádrokartonových desek ostatní práce a konstrukce na podhledech ze sádrokartonových desek montáž parotěsné zábrany</t>
  </si>
  <si>
    <t>(2,1+1,5)*2*4*0,25+(1,6+1,55)*2*2*0,25</t>
  </si>
  <si>
    <t>11</t>
  </si>
  <si>
    <t>M</t>
  </si>
  <si>
    <t>28329338</t>
  </si>
  <si>
    <t>fólie podstřešní parotěsná PE nearmovaná 190 g/m2 (4 x 10 m)</t>
  </si>
  <si>
    <t>32</t>
  </si>
  <si>
    <t>1629486741</t>
  </si>
  <si>
    <t>10,35*1,1 'Přepočtené koeficientem množství</t>
  </si>
  <si>
    <t>12</t>
  </si>
  <si>
    <t>763131752</t>
  </si>
  <si>
    <t>Montáž jedné vrstvy tepelné izolace do SDK podhledu</t>
  </si>
  <si>
    <t>-175595002</t>
  </si>
  <si>
    <t>Podhled ze sádrokartonových desek ostatní práce a konstrukce na podhledech ze sádrokartonových desek montáž jedné vrstvy tepelné izolace</t>
  </si>
  <si>
    <t>13</t>
  </si>
  <si>
    <t>63150799</t>
  </si>
  <si>
    <t>plsť skelná pro izolaci mezi krokve λ=0,036  tl 200mm</t>
  </si>
  <si>
    <t>-302266263</t>
  </si>
  <si>
    <t>10,35*1,02 'Přepočtené koeficientem množství</t>
  </si>
  <si>
    <t>14</t>
  </si>
  <si>
    <t>763131772</t>
  </si>
  <si>
    <t>Příplatek k SDK podhledu za rovinnost kvality Q4</t>
  </si>
  <si>
    <t>-1374903168</t>
  </si>
  <si>
    <t>Podhled ze sádrokartonových desek Příplatek k cenám za rovinnost kvality celoplošné tmelení kvality Q4</t>
  </si>
  <si>
    <t>763164811</t>
  </si>
  <si>
    <t>Demontáž SDK obkladu dřevěných kcí opláštění jednoduché</t>
  </si>
  <si>
    <t>510726671</t>
  </si>
  <si>
    <t>Demontáž podkroví ze sádrokartonových desek obkladu sádrokartonovými deskami na dřevěné konstrukci, opláštění jednoduché</t>
  </si>
  <si>
    <t xml:space="preserve">Poznámka k souboru cen:_x000D_
1. Ceny -1811 a -1822 jsou stanoveny pro kompletní demontáž podkroví, tj. nosné konstrukce, desek i tepelné izolace. </t>
  </si>
  <si>
    <t>763182411</t>
  </si>
  <si>
    <t>SDK opláštění obvodu střešního okna z desek a UA profilů hloubky do 0,5 m</t>
  </si>
  <si>
    <t>m</t>
  </si>
  <si>
    <t>1281529920</t>
  </si>
  <si>
    <t>Výplně otvorů konstrukcí ze sádrokartonových desek opláštění obvodu střešního okna z desek a UA profilů hloubky do 0,5 m</t>
  </si>
  <si>
    <t xml:space="preserve">Poznámka k souboru cen:_x000D_
1. V cenách montáže zárubní -1311 až -1322 nejsou započteny náklady na dodávku zárubní, profilů a patek zárubní; tato dodávka se oceňuje ve specifikaci. Množství profilů se určí: a) pro příčku výšky do 2,75 m takto: - délka profilu CW = 2x konstrukční výška příčky - délka profilu UW = 2x konstrukční výška příčky + šířka dveří + 300 mm, b) pro příčku výšky přes 2,75 do 4,25 m takto: - délka profilu UW = šířka dveří + 300 mm, - délka profilu UA = 2x konstrukční výška příčky, - patka UA = 4 kusy. 2. Montáž zárubní dřevěných a obložkových lze oceňovat cenami katalogu 800-766 Konstrukce truhlářské. 3. V cenách -2313 a -2314 ostění oken jsou započteny i náklady na ochranné úhelníky. 4. V ceně -2411 opláštění střešního okna jsou započteny i náklady na UA profily. 5. Pro volbu ceny montáže stavebního pouzdra -3111 až -3222 je rozhodující čistá průchozí šířka dveřního otvoru resp. dveřních otvorů. 6. V cenách -3111 až -3222 jsou započteny i náklady na sestavení stavebního pouzdra. 7. V cenách -3111 až -3222 nejsou započteny náklady na opláštění stavebního pouzdra sádrokartonovými deskami a jejich povrchové úpravy. Tyto práce se oceňují příslušnými položkami souboru cen 763 11-1 Příčka ze sádrokartonových desek. </t>
  </si>
  <si>
    <t>17</t>
  </si>
  <si>
    <t>998763403</t>
  </si>
  <si>
    <t>Přesun hmot procentní pro sádrokartonové konstrukce v objektech v do 24 m</t>
  </si>
  <si>
    <t>%</t>
  </si>
  <si>
    <t>-1213506354</t>
  </si>
  <si>
    <t>Přesun hmot pro konstrukce montované z desek stanovený procentní sazbou (%) z ceny vodorovná dopravní vzdálenost do 50 m v objektech výšky přes 12 do 24 m</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</si>
  <si>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</si>
  <si>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764</t>
  </si>
  <si>
    <t>Konstrukce klempířské</t>
  </si>
  <si>
    <t>18</t>
  </si>
  <si>
    <t>764001821</t>
  </si>
  <si>
    <t>Demontáž krytiny ze svitků nebo tabulí do suti</t>
  </si>
  <si>
    <t>-1700814670</t>
  </si>
  <si>
    <t>Demontáž klempířských konstrukcí krytiny ze svitků nebo tabulí do suti</t>
  </si>
  <si>
    <t>19</t>
  </si>
  <si>
    <t>764111643</t>
  </si>
  <si>
    <t>Krytina střechy rovné drážkováním ze svitků z Pz plechu s povrchovou úpravou rš 670 mm sklonu do 60°</t>
  </si>
  <si>
    <t>-2007979346</t>
  </si>
  <si>
    <t>Krytina ze svitků nebo z taškových tabulí z pozinkovaného plechu s povrchovou úpravou s úpravou u okapů, prostupů a výčnělků střechy rovné drážkováním ze svitků rš 670 mm, sklon střechy přes 30 do 60°</t>
  </si>
  <si>
    <t>20</t>
  </si>
  <si>
    <t>998764203</t>
  </si>
  <si>
    <t>Přesun hmot procentní pro konstrukce klempířské v objektech v do 24 m</t>
  </si>
  <si>
    <t>-846518264</t>
  </si>
  <si>
    <t>Přesun hmot pro konstrukce klempířské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</si>
  <si>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</si>
  <si>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766</t>
  </si>
  <si>
    <t>Konstrukce truhlářské</t>
  </si>
  <si>
    <t>7666710R1</t>
  </si>
  <si>
    <t>Montáž střešního okna do krytiny ploché 210 x 150 cm</t>
  </si>
  <si>
    <t>kus</t>
  </si>
  <si>
    <t>-493000932</t>
  </si>
  <si>
    <t>Montáž střešních oken dřevěných nebo plastových kyvných, výklopných/kyvných s okenním rámem a lemováním, s plisovaným límcem, s napojením na krytinu do krytiny ploché</t>
  </si>
  <si>
    <t xml:space="preserve">Poznámka k souboru cen:_x000D_
1. V cenách nejsou započteny náklady na dodávku okna, rámu, lemování a límce; tyto se oceňují ve specifikaci. 2. V cenách montáže oken jsou započteny i náklady na zaměření, vyklínování, horizontální i vertikální vyrovnání okenního rámu, ukotvení a vyplnění spáry mezi rámem a ostěním polyuretanovou pěnou, včetně zednického začištění. </t>
  </si>
  <si>
    <t>22</t>
  </si>
  <si>
    <t>7666710R2</t>
  </si>
  <si>
    <t>Montáž střešního okna do krytiny ploché 160 x 155 cm</t>
  </si>
  <si>
    <t>1377539794</t>
  </si>
  <si>
    <t>23</t>
  </si>
  <si>
    <t>611240R1</t>
  </si>
  <si>
    <t>okno střešní dřevěné-bezpečnostní dvojsklo 210 x 150 cm, celé okno U=1,3 - 32dB</t>
  </si>
  <si>
    <t>849453278</t>
  </si>
  <si>
    <t>P</t>
  </si>
  <si>
    <t>24</t>
  </si>
  <si>
    <t>611240R2</t>
  </si>
  <si>
    <t>okno střešní dřevěné-bezpečnostní dvojsklo 160 x 155 cm, celé okno U=1,3 - 32dB</t>
  </si>
  <si>
    <t>-631440755</t>
  </si>
  <si>
    <t>25</t>
  </si>
  <si>
    <t>766674811</t>
  </si>
  <si>
    <t>Demontáž střešního okna hladká krytina do 45°</t>
  </si>
  <si>
    <t>652093717</t>
  </si>
  <si>
    <t>Demontáž střešních oken na krytině hladké a drážkové, sklonu přes 30 do 45°</t>
  </si>
  <si>
    <t>26</t>
  </si>
  <si>
    <t>998766203</t>
  </si>
  <si>
    <t>Přesun hmot procentní pro konstrukce truhlářské v objektech v do 24 m</t>
  </si>
  <si>
    <t>-2080634683</t>
  </si>
  <si>
    <t>Přesun hmot pro konstrukce truhlářské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</si>
  <si>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</si>
  <si>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783</t>
  </si>
  <si>
    <t>Dokončovací práce - nátěry</t>
  </si>
  <si>
    <t>27</t>
  </si>
  <si>
    <t>783000101</t>
  </si>
  <si>
    <t>Ochrana podlah nebo vodorovných ploch při provádění nátěrů olepením páskou nebo fólií</t>
  </si>
  <si>
    <t>-742519150</t>
  </si>
  <si>
    <t>Zakrývání konstrukcí včetně pozdějšího odkrytí podlah nebo vodorovných ploch olepením páskou nebo fólií</t>
  </si>
  <si>
    <t xml:space="preserve">Poznámka k souboru cen:_x000D_
1. V cenách nejsou započteny náklady na dodávku materiálu, tyto se ocení ve specifikaci. </t>
  </si>
  <si>
    <t>6*18</t>
  </si>
  <si>
    <t>28</t>
  </si>
  <si>
    <t>24551551</t>
  </si>
  <si>
    <t>páska oboustranně lepící tl. 3 mm</t>
  </si>
  <si>
    <t>-1942783791</t>
  </si>
  <si>
    <t>108*1,05 'Přepočtené koeficientem množství</t>
  </si>
  <si>
    <t>29</t>
  </si>
  <si>
    <t>783000103</t>
  </si>
  <si>
    <t>Ochrana podlah nebo vodorovných ploch při provádění nátěrů položením fólie</t>
  </si>
  <si>
    <t>936299502</t>
  </si>
  <si>
    <t>Zakrývání konstrukcí včetně pozdějšího odkrytí podlah nebo vodorovných ploch položením fólie</t>
  </si>
  <si>
    <t>30</t>
  </si>
  <si>
    <t>58124844</t>
  </si>
  <si>
    <t>fólie pro malířské potřeby zakrývací,  25µ,  4 x 5 m</t>
  </si>
  <si>
    <t>-473502133</t>
  </si>
  <si>
    <t>120*1,05 'Přepočtené koeficientem množství</t>
  </si>
  <si>
    <t>784</t>
  </si>
  <si>
    <t>Dokončovací práce - malby a tapety</t>
  </si>
  <si>
    <t>31</t>
  </si>
  <si>
    <t>784211101</t>
  </si>
  <si>
    <t>Dvojnásobné bílé malby ze směsí za mokra výborně otěruvzdorných v místnostech výšky do 3,80 m</t>
  </si>
  <si>
    <t>-6221578</t>
  </si>
  <si>
    <t>Malby z malířských směsí otěruvzdorných za mokra dvojnásobné, bílé za mokra otěruvzdorné výborně v místnostech výšky do 3,80 m</t>
  </si>
  <si>
    <t>VRN</t>
  </si>
  <si>
    <t>Vedlejší rozpočtové náklady</t>
  </si>
  <si>
    <t>VRN1</t>
  </si>
  <si>
    <t>Průzkumné, geodetické a projektové práce</t>
  </si>
  <si>
    <t>013002000</t>
  </si>
  <si>
    <t>Projektové práce</t>
  </si>
  <si>
    <t>Kč</t>
  </si>
  <si>
    <t>1024</t>
  </si>
  <si>
    <t>1520253754</t>
  </si>
  <si>
    <t>Projektové práce - dokumentace skutečného provedení</t>
  </si>
  <si>
    <t>VRN4</t>
  </si>
  <si>
    <t>Inženýrská činnost</t>
  </si>
  <si>
    <t>33</t>
  </si>
  <si>
    <t>045002000</t>
  </si>
  <si>
    <t>Kompletační a koordinační činnost</t>
  </si>
  <si>
    <t>-1028329190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</si>
  <si>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</si>
  <si>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</si>
  <si>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</si>
  <si>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</si>
  <si>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</si>
  <si>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</si>
  <si>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</si>
  <si>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</si>
  <si>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</si>
  <si>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</si>
  <si>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</si>
  <si>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</si>
  <si>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</si>
  <si>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</si>
  <si>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</si>
  <si>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</si>
  <si>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</si>
  <si>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</si>
  <si>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</si>
  <si>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</si>
  <si>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</si>
  <si>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</si>
  <si>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</si>
  <si>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</si>
  <si>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</si>
  <si>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</si>
  <si>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</si>
  <si>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</si>
  <si>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</si>
  <si>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</si>
  <si>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</si>
  <si>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</si>
  <si>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</si>
  <si>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</si>
  <si>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</si>
  <si>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</si>
  <si>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</si>
  <si>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</si>
  <si>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</si>
  <si>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</si>
  <si>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</si>
  <si>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</si>
  <si>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</si>
  <si>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</si>
  <si>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</si>
  <si>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</si>
  <si>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</si>
  <si>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</si>
  <si>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</si>
  <si>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</si>
  <si>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</si>
  <si>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</si>
  <si>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</si>
  <si>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</si>
  <si>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</si>
  <si>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</si>
  <si>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</si>
  <si>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</si>
  <si>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</si>
  <si>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</si>
  <si>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</si>
  <si>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</si>
  <si>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</si>
  <si>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</si>
  <si>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</si>
  <si>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</si>
  <si>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</si>
  <si>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</si>
  <si>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</si>
  <si>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</si>
  <si>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</si>
  <si>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</si>
  <si>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</si>
  <si>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</si>
  <si>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</si>
  <si>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</si>
  <si>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</si>
  <si>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</si>
  <si>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</si>
  <si>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</si>
  <si>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</si>
  <si>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</si>
  <si>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</si>
  <si>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</si>
  <si>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</si>
  <si>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</si>
  <si>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</si>
  <si>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</si>
  <si>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</si>
  <si>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</si>
  <si>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</si>
  <si>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</si>
  <si>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</si>
  <si>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</si>
  <si>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</si>
  <si>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</si>
  <si>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</si>
  <si>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</si>
  <si>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</si>
  <si>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</si>
  <si>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</si>
  <si>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</si>
  <si>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</si>
  <si>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</si>
  <si>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</si>
  <si>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</si>
  <si>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</si>
  <si>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</si>
  <si>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</si>
  <si>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</si>
  <si>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</si>
  <si>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</si>
  <si>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</si>
  <si>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</si>
  <si>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</si>
  <si>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</si>
  <si>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</si>
  <si>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</si>
  <si>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</si>
  <si>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</si>
  <si>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</si>
  <si>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</si>
  <si>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</si>
  <si>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</si>
  <si>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</si>
  <si>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</si>
  <si>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</si>
  <si>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</si>
  <si>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</si>
  <si>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</si>
  <si>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</si>
  <si>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</si>
  <si>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</si>
  <si>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</si>
  <si>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</si>
  <si>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</si>
  <si>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</si>
  <si>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</si>
  <si>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</si>
  <si>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</si>
  <si>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</si>
  <si>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</si>
  <si>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</si>
  <si>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</si>
  <si>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</si>
  <si>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</si>
  <si>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</si>
  <si>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</si>
  <si>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</si>
  <si>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</si>
  <si>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</si>
  <si>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</si>
  <si>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</si>
  <si>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</si>
  <si>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</si>
  <si>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</si>
  <si>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</si>
  <si>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</si>
  <si>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</si>
  <si>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</si>
  <si>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</si>
  <si>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</si>
  <si>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</si>
  <si>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</si>
  <si>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</si>
  <si>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</si>
  <si>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</si>
  <si>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</si>
  <si>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</si>
  <si>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</si>
  <si>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</si>
  <si>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</si>
  <si>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</si>
  <si>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</si>
  <si>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</si>
  <si>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</si>
  <si>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</si>
  <si>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</si>
  <si>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</si>
  <si>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</si>
  <si>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</si>
  <si>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</si>
  <si>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</si>
  <si>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Poznámka k položce: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</si>
</sst>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33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0" fillId="0" borderId="0" xfId="0" applyAlignment="1" applyProtection="1">
      <alignment horizontal="center" vertical="center"/>
      <protection locked="0"/>
    </xf>
    <xf numFmtId="0" fontId="9" fillId="2" borderId="0" xfId="0" applyFont="1" applyFill="1" applyAlignment="1" applyProtection="1">
      <alignment horizontal="left" vertical="center"/>
    </xf>
    <xf numFmtId="0" fontId="10" fillId="2" borderId="0" xfId="0" applyFont="1" applyFill="1" applyAlignment="1" applyProtection="1">
      <alignment vertical="center"/>
    </xf>
    <xf numFmtId="0" fontId="11" fillId="2" borderId="0" xfId="0" applyFont="1" applyFill="1" applyAlignment="1" applyProtection="1">
      <alignment horizontal="left" vertical="center"/>
    </xf>
    <xf numFmtId="0" fontId="12" fillId="2" borderId="0" xfId="1" applyFont="1" applyFill="1" applyAlignment="1" applyProtection="1">
      <alignment vertical="center"/>
    </xf>
    <xf numFmtId="0" fontId="43" fillId="2" borderId="0" xfId="1" applyFill="1"/>
    <xf numFmtId="0" fontId="0" fillId="2" borderId="0" xfId="0" applyFill="1"/>
    <xf numFmtId="0" fontId="9" fillId="2" borderId="0" xfId="0" applyFont="1" applyFill="1" applyAlignment="1">
      <alignment horizontal="left" vertical="center"/>
    </xf>
    <xf numFmtId="0" fontId="9"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4" fillId="0" borderId="0" xfId="0" applyFont="1" applyBorder="1" applyAlignment="1">
      <alignment horizontal="left" vertical="center"/>
    </xf>
    <xf numFmtId="0" fontId="0" fillId="0" borderId="6" xfId="0" applyBorder="1"/>
    <xf numFmtId="0" fontId="13" fillId="0" borderId="0" xfId="0" applyFont="1" applyAlignment="1">
      <alignment horizontal="left" vertical="center"/>
    </xf>
    <xf numFmtId="0" fontId="15" fillId="0" borderId="0" xfId="0" applyFont="1" applyAlignment="1">
      <alignment horizontal="left" vertical="center"/>
    </xf>
    <xf numFmtId="0" fontId="16"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6" fillId="0" borderId="0" xfId="0" applyFont="1" applyBorder="1" applyAlignment="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8"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0" fillId="5" borderId="10" xfId="0" applyFont="1" applyFill="1" applyBorder="1" applyAlignment="1">
      <alignment vertical="center"/>
    </xf>
    <xf numFmtId="0" fontId="3"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4" fillId="0" borderId="0" xfId="0" applyFont="1" applyAlignment="1">
      <alignment horizontal="left" vertical="center"/>
    </xf>
    <xf numFmtId="0" fontId="2" fillId="0" borderId="5" xfId="0" applyFont="1" applyBorder="1" applyAlignment="1">
      <alignment vertical="center"/>
    </xf>
    <xf numFmtId="0" fontId="16"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19"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2" fillId="6" borderId="11" xfId="0" applyFont="1" applyFill="1" applyBorder="1" applyAlignment="1">
      <alignment horizontal="center"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0" fillId="0" borderId="15"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0" fontId="3" fillId="0" borderId="0" xfId="0" applyFont="1" applyAlignment="1">
      <alignment horizontal="center" vertical="center"/>
    </xf>
    <xf numFmtId="4" fontId="20" fillId="0" borderId="18"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9" xfId="0" applyNumberFormat="1" applyFont="1" applyBorder="1" applyAlignment="1">
      <alignment vertical="center"/>
    </xf>
    <xf numFmtId="0" fontId="22" fillId="0" borderId="0" xfId="0" applyFont="1" applyAlignment="1">
      <alignment horizontal="left" vertical="center"/>
    </xf>
    <xf numFmtId="0" fontId="23" fillId="0" borderId="0" xfId="1" applyFont="1" applyAlignment="1">
      <alignment horizontal="center" vertical="center"/>
    </xf>
    <xf numFmtId="0" fontId="4" fillId="0" borderId="5"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xf>
    <xf numFmtId="4" fontId="27" fillId="0" borderId="23" xfId="0" applyNumberFormat="1" applyFont="1" applyBorder="1" applyAlignment="1">
      <alignment vertical="center"/>
    </xf>
    <xf numFmtId="4" fontId="27" fillId="0" borderId="24" xfId="0" applyNumberFormat="1" applyFont="1" applyBorder="1" applyAlignment="1">
      <alignment vertical="center"/>
    </xf>
    <xf numFmtId="166" fontId="27" fillId="0" borderId="24" xfId="0" applyNumberFormat="1" applyFont="1" applyBorder="1" applyAlignment="1">
      <alignment vertical="center"/>
    </xf>
    <xf numFmtId="4" fontId="27" fillId="0" borderId="25" xfId="0" applyNumberFormat="1" applyFont="1" applyBorder="1" applyAlignment="1">
      <alignment vertical="center"/>
    </xf>
    <xf numFmtId="0" fontId="4" fillId="0" borderId="0" xfId="0" applyFont="1" applyAlignment="1">
      <alignment horizontal="left" vertical="center"/>
    </xf>
    <xf numFmtId="0" fontId="0" fillId="0" borderId="0" xfId="0" applyProtection="1">
      <protection locked="0"/>
    </xf>
    <xf numFmtId="0" fontId="10" fillId="2" borderId="0" xfId="0" applyFont="1" applyFill="1" applyAlignment="1">
      <alignment vertical="center"/>
    </xf>
    <xf numFmtId="0" fontId="11" fillId="2" borderId="0" xfId="0" applyFont="1" applyFill="1" applyAlignment="1">
      <alignment horizontal="left" vertical="center"/>
    </xf>
    <xf numFmtId="0" fontId="28" fillId="2" borderId="0" xfId="1" applyFont="1" applyFill="1" applyAlignment="1">
      <alignment vertical="center"/>
    </xf>
    <xf numFmtId="0" fontId="10"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18" fillId="0" borderId="0" xfId="0" applyFont="1" applyBorder="1" applyAlignment="1">
      <alignment horizontal="left" vertical="center"/>
    </xf>
    <xf numFmtId="4" fontId="21"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3" fillId="6" borderId="10" xfId="0" applyFont="1" applyFill="1" applyBorder="1" applyAlignment="1">
      <alignment horizontal="right" vertical="center"/>
    </xf>
    <xf numFmtId="0" fontId="3" fillId="6" borderId="10" xfId="0" applyFont="1" applyFill="1" applyBorder="1" applyAlignment="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lignment horizontal="right" vertical="center"/>
    </xf>
    <xf numFmtId="0" fontId="0" fillId="6" borderId="6" xfId="0" applyFont="1" applyFill="1" applyBorder="1" applyAlignment="1">
      <alignment vertical="center"/>
    </xf>
    <xf numFmtId="0" fontId="29" fillId="0" borderId="0" xfId="0" applyFont="1" applyBorder="1" applyAlignment="1">
      <alignment horizontal="lef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horizontal="left" vertical="center"/>
    </xf>
    <xf numFmtId="0" fontId="5" fillId="0" borderId="24" xfId="0" applyFont="1" applyBorder="1" applyAlignment="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lignment vertical="center"/>
    </xf>
    <xf numFmtId="0" fontId="5" fillId="0" borderId="6"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lignment vertical="center"/>
    </xf>
    <xf numFmtId="0" fontId="6" fillId="0" borderId="6" xfId="0" applyFont="1" applyBorder="1" applyAlignment="1">
      <alignment vertical="center"/>
    </xf>
    <xf numFmtId="0" fontId="2" fillId="0" borderId="0" xfId="0" applyFont="1" applyAlignment="1">
      <alignment horizontal="left" vertical="center"/>
    </xf>
    <xf numFmtId="0" fontId="16"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lignment horizontal="center" vertical="center" wrapText="1"/>
    </xf>
    <xf numFmtId="4" fontId="21" fillId="0" borderId="0" xfId="0" applyNumberFormat="1" applyFont="1" applyAlignment="1"/>
    <xf numFmtId="166" fontId="30" fillId="0" borderId="16" xfId="0" applyNumberFormat="1" applyFont="1" applyBorder="1" applyAlignment="1"/>
    <xf numFmtId="166" fontId="30" fillId="0" borderId="17" xfId="0" applyNumberFormat="1" applyFont="1" applyBorder="1" applyAlignment="1"/>
    <xf numFmtId="4" fontId="31" fillId="0" borderId="0" xfId="0" applyNumberFormat="1" applyFont="1" applyAlignment="1">
      <alignment vertical="center"/>
    </xf>
    <xf numFmtId="0" fontId="7" fillId="0" borderId="5" xfId="0" applyFont="1" applyBorder="1" applyAlignment="1"/>
    <xf numFmtId="0" fontId="7" fillId="0" borderId="0" xfId="0" applyFont="1" applyAlignment="1">
      <alignment horizontal="left"/>
    </xf>
    <xf numFmtId="0" fontId="5" fillId="0" borderId="0" xfId="0" applyFont="1" applyAlignment="1">
      <alignment horizontal="left"/>
    </xf>
    <xf numFmtId="0" fontId="7" fillId="0" borderId="0" xfId="0" applyFont="1" applyAlignment="1" applyProtection="1">
      <protection locked="0"/>
    </xf>
    <xf numFmtId="4" fontId="5" fillId="0" borderId="0" xfId="0" applyNumberFormat="1" applyFont="1" applyAlignment="1"/>
    <xf numFmtId="0" fontId="7" fillId="0" borderId="18" xfId="0" applyFont="1" applyBorder="1" applyAlignment="1"/>
    <xf numFmtId="0" fontId="7" fillId="0" borderId="0" xfId="0" applyFont="1" applyBorder="1" applyAlignment="1"/>
    <xf numFmtId="166" fontId="7" fillId="0" borderId="0" xfId="0" applyNumberFormat="1" applyFont="1" applyBorder="1" applyAlignment="1"/>
    <xf numFmtId="166" fontId="7" fillId="0" borderId="19"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lignment horizontal="left"/>
    </xf>
    <xf numFmtId="4" fontId="6"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4" borderId="28"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32" fillId="0" borderId="0" xfId="0" applyFont="1" applyAlignment="1">
      <alignment horizontal="left" vertical="center"/>
    </xf>
    <xf numFmtId="0" fontId="33" fillId="0" borderId="0" xfId="0" applyFont="1" applyAlignment="1">
      <alignment horizontal="left" vertical="center" wrapText="1"/>
    </xf>
    <xf numFmtId="0" fontId="0" fillId="0" borderId="0" xfId="0" applyFont="1" applyAlignment="1" applyProtection="1">
      <alignment vertical="center"/>
      <protection locked="0"/>
    </xf>
    <xf numFmtId="0" fontId="0" fillId="0" borderId="18" xfId="0" applyFont="1" applyBorder="1" applyAlignment="1">
      <alignment vertical="center"/>
    </xf>
    <xf numFmtId="0" fontId="34" fillId="0" borderId="0" xfId="0" applyFont="1" applyAlignment="1">
      <alignment vertical="center" wrapText="1"/>
    </xf>
    <xf numFmtId="0" fontId="8" fillId="0" borderId="5"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18" xfId="0" applyFont="1" applyBorder="1" applyAlignment="1">
      <alignment vertical="center"/>
    </xf>
    <xf numFmtId="0" fontId="8" fillId="0" borderId="0" xfId="0" applyFont="1" applyBorder="1" applyAlignment="1">
      <alignment vertical="center"/>
    </xf>
    <xf numFmtId="0" fontId="8" fillId="0" borderId="19" xfId="0" applyFont="1" applyBorder="1" applyAlignment="1">
      <alignment vertical="center"/>
    </xf>
    <xf numFmtId="0" fontId="35" fillId="0" borderId="28" xfId="0" applyFont="1" applyBorder="1" applyAlignment="1" applyProtection="1">
      <alignment horizontal="center" vertical="center"/>
      <protection locked="0"/>
    </xf>
    <xf numFmtId="49" fontId="35" fillId="0" borderId="28" xfId="0" applyNumberFormat="1" applyFont="1" applyBorder="1" applyAlignment="1" applyProtection="1">
      <alignment horizontal="left" vertical="center" wrapText="1"/>
      <protection locked="0"/>
    </xf>
    <xf numFmtId="0" fontId="35" fillId="0" borderId="28" xfId="0" applyFont="1" applyBorder="1" applyAlignment="1" applyProtection="1">
      <alignment horizontal="left" vertical="center" wrapText="1"/>
      <protection locked="0"/>
    </xf>
    <xf numFmtId="0" fontId="35" fillId="0" borderId="28" xfId="0" applyFont="1" applyBorder="1" applyAlignment="1" applyProtection="1">
      <alignment horizontal="center" vertical="center" wrapText="1"/>
      <protection locked="0"/>
    </xf>
    <xf numFmtId="167" fontId="35" fillId="0" borderId="28" xfId="0" applyNumberFormat="1" applyFont="1" applyBorder="1" applyAlignment="1" applyProtection="1">
      <alignment vertical="center"/>
      <protection locked="0"/>
    </xf>
    <xf numFmtId="4" fontId="35" fillId="4" borderId="28" xfId="0" applyNumberFormat="1" applyFont="1" applyFill="1" applyBorder="1" applyAlignment="1" applyProtection="1">
      <alignment vertical="center"/>
      <protection locked="0"/>
    </xf>
    <xf numFmtId="4" fontId="35" fillId="0" borderId="28" xfId="0" applyNumberFormat="1" applyFont="1" applyBorder="1" applyAlignment="1" applyProtection="1">
      <alignment vertical="center"/>
      <protection locked="0"/>
    </xf>
    <xf numFmtId="0" fontId="35" fillId="0" borderId="5" xfId="0" applyFont="1" applyBorder="1" applyAlignment="1">
      <alignment vertical="center"/>
    </xf>
    <xf numFmtId="0" fontId="35" fillId="4" borderId="28" xfId="0" applyFont="1" applyFill="1" applyBorder="1" applyAlignment="1" applyProtection="1">
      <alignment horizontal="left" vertical="center"/>
      <protection locked="0"/>
    </xf>
    <xf numFmtId="0" fontId="35" fillId="0" borderId="0" xfId="0" applyFont="1" applyBorder="1" applyAlignment="1">
      <alignment horizontal="center" vertical="center"/>
    </xf>
    <xf numFmtId="167" fontId="0" fillId="4" borderId="28" xfId="0" applyNumberFormat="1" applyFont="1" applyFill="1" applyBorder="1" applyAlignment="1" applyProtection="1">
      <alignment vertical="center"/>
      <protection locked="0"/>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0" xfId="0" applyAlignment="1" applyProtection="1">
      <alignment vertical="top"/>
      <protection locked="0"/>
    </xf>
    <xf numFmtId="0" fontId="36" fillId="0" borderId="29" xfId="0" applyFont="1" applyBorder="1" applyAlignment="1" applyProtection="1">
      <alignment vertical="center" wrapText="1"/>
      <protection locked="0"/>
    </xf>
    <xf numFmtId="0" fontId="36" fillId="0" borderId="30" xfId="0"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36" fillId="0" borderId="32"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2" xfId="0" applyFont="1" applyBorder="1" applyAlignment="1" applyProtection="1">
      <alignment vertical="center" wrapText="1"/>
      <protection locked="0"/>
    </xf>
    <xf numFmtId="0" fontId="36" fillId="0" borderId="33"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32"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horizontal="left" vertical="center"/>
      <protection locked="0"/>
    </xf>
    <xf numFmtId="49" fontId="39" fillId="0" borderId="1" xfId="0" applyNumberFormat="1" applyFont="1" applyBorder="1" applyAlignment="1" applyProtection="1">
      <alignment vertical="center" wrapText="1"/>
      <protection locked="0"/>
    </xf>
    <xf numFmtId="0" fontId="36" fillId="0" borderId="35" xfId="0" applyFont="1" applyBorder="1" applyAlignment="1" applyProtection="1">
      <alignment vertical="center" wrapText="1"/>
      <protection locked="0"/>
    </xf>
    <xf numFmtId="0" fontId="40" fillId="0" borderId="34" xfId="0" applyFont="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1" xfId="0" applyFont="1" applyBorder="1" applyAlignment="1" applyProtection="1">
      <alignment vertical="top"/>
      <protection locked="0"/>
    </xf>
    <xf numFmtId="0" fontId="36" fillId="0" borderId="0" xfId="0" applyFont="1" applyAlignment="1" applyProtection="1">
      <alignment vertical="top"/>
      <protection locked="0"/>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36" fillId="0" borderId="32" xfId="0" applyFont="1" applyBorder="1" applyAlignment="1" applyProtection="1">
      <alignment horizontal="left" vertical="center"/>
      <protection locked="0"/>
    </xf>
    <xf numFmtId="0" fontId="36" fillId="0" borderId="33"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8" fillId="0" borderId="34" xfId="0" applyFont="1" applyBorder="1" applyAlignment="1" applyProtection="1">
      <alignment horizontal="center" vertical="center"/>
      <protection locked="0"/>
    </xf>
    <xf numFmtId="0" fontId="41"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 xfId="0" applyFont="1" applyBorder="1" applyAlignment="1" applyProtection="1">
      <alignment horizontal="center" vertical="center"/>
      <protection locked="0"/>
    </xf>
    <xf numFmtId="0" fontId="39" fillId="0" borderId="32" xfId="0" applyFont="1" applyBorder="1" applyAlignment="1" applyProtection="1">
      <alignment horizontal="left" vertical="center"/>
      <protection locked="0"/>
    </xf>
    <xf numFmtId="0" fontId="39" fillId="0" borderId="1" xfId="0" applyFont="1" applyFill="1" applyBorder="1" applyAlignment="1" applyProtection="1">
      <alignment horizontal="left" vertical="center"/>
      <protection locked="0"/>
    </xf>
    <xf numFmtId="0" fontId="39" fillId="0" borderId="1" xfId="0" applyFont="1" applyFill="1" applyBorder="1" applyAlignment="1" applyProtection="1">
      <alignment horizontal="center" vertical="center"/>
      <protection locked="0"/>
    </xf>
    <xf numFmtId="0" fontId="36" fillId="0" borderId="35"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6"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protection locked="0"/>
    </xf>
    <xf numFmtId="0" fontId="39" fillId="0" borderId="35"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36" xfId="0" applyFont="1" applyBorder="1" applyAlignment="1" applyProtection="1">
      <alignment horizontal="left" vertical="center" wrapText="1"/>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center" vertical="top"/>
      <protection locked="0"/>
    </xf>
    <xf numFmtId="0" fontId="39" fillId="0" borderId="35"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41" fillId="0" borderId="0" xfId="0" applyFont="1" applyAlignment="1" applyProtection="1">
      <alignment vertical="center"/>
      <protection locked="0"/>
    </xf>
    <xf numFmtId="0" fontId="38" fillId="0" borderId="1"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38"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9"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8" fillId="0" borderId="34" xfId="0" applyFont="1" applyBorder="1" applyAlignment="1" applyProtection="1">
      <alignment horizontal="left"/>
      <protection locked="0"/>
    </xf>
    <xf numFmtId="0" fontId="41" fillId="0" borderId="34" xfId="0" applyFont="1" applyBorder="1" applyAlignment="1" applyProtection="1">
      <protection locked="0"/>
    </xf>
    <xf numFmtId="0" fontId="36" fillId="0" borderId="32" xfId="0" applyFont="1" applyBorder="1" applyAlignment="1" applyProtection="1">
      <alignment vertical="top"/>
      <protection locked="0"/>
    </xf>
    <xf numFmtId="0" fontId="36" fillId="0" borderId="33" xfId="0" applyFont="1" applyBorder="1" applyAlignment="1" applyProtection="1">
      <alignment vertical="top"/>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left" vertical="top"/>
      <protection locked="0"/>
    </xf>
    <xf numFmtId="0" fontId="36" fillId="0" borderId="35" xfId="0" applyFont="1" applyBorder="1" applyAlignment="1" applyProtection="1">
      <alignment vertical="top"/>
      <protection locked="0"/>
    </xf>
    <xf numFmtId="0" fontId="36" fillId="0" borderId="34" xfId="0" applyFont="1" applyBorder="1" applyAlignment="1" applyProtection="1">
      <alignment vertical="top"/>
      <protection locked="0"/>
    </xf>
    <xf numFmtId="0" fontId="36" fillId="0" borderId="36" xfId="0" applyFont="1" applyBorder="1" applyAlignment="1" applyProtection="1">
      <alignment vertical="top"/>
      <protection locked="0"/>
    </xf>
    <xf numFmtId="0" fontId="17" fillId="0" borderId="0" xfId="0" applyFont="1" applyAlignment="1">
      <alignment horizontal="left" vertical="top" wrapText="1"/>
    </xf>
    <xf numFmtId="0" fontId="17" fillId="0" borderId="0" xfId="0" applyFont="1" applyAlignment="1">
      <alignment horizontal="lef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4" fontId="18"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17" fillId="0" borderId="0" xfId="0" applyNumberFormat="1" applyFont="1" applyBorder="1" applyAlignment="1">
      <alignment vertical="center"/>
    </xf>
    <xf numFmtId="0" fontId="3" fillId="5" borderId="10" xfId="0" applyFont="1" applyFill="1" applyBorder="1" applyAlignment="1">
      <alignment horizontal="left" vertical="center"/>
    </xf>
    <xf numFmtId="0" fontId="0" fillId="5" borderId="10" xfId="0" applyFont="1" applyFill="1" applyBorder="1" applyAlignment="1">
      <alignment vertical="center"/>
    </xf>
    <xf numFmtId="4" fontId="3" fillId="5" borderId="10" xfId="0" applyNumberFormat="1" applyFont="1" applyFill="1" applyBorder="1" applyAlignment="1">
      <alignment vertical="center"/>
    </xf>
    <xf numFmtId="0" fontId="0" fillId="5" borderId="11"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0" fillId="0" borderId="15" xfId="0" applyFont="1" applyBorder="1" applyAlignment="1">
      <alignment horizontal="center" vertical="center"/>
    </xf>
    <xf numFmtId="0" fontId="20"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6" borderId="9" xfId="0" applyFont="1" applyFill="1" applyBorder="1" applyAlignment="1">
      <alignment horizontal="center" vertical="center"/>
    </xf>
    <xf numFmtId="0" fontId="2" fillId="6" borderId="10" xfId="0" applyFont="1" applyFill="1" applyBorder="1" applyAlignment="1">
      <alignment horizontal="left" vertical="center"/>
    </xf>
    <xf numFmtId="0" fontId="2" fillId="6" borderId="10" xfId="0" applyFont="1" applyFill="1" applyBorder="1" applyAlignment="1">
      <alignment horizontal="center" vertical="center"/>
    </xf>
    <xf numFmtId="0" fontId="2" fillId="6" borderId="10" xfId="0" applyFont="1" applyFill="1" applyBorder="1" applyAlignment="1">
      <alignment horizontal="right" vertical="center"/>
    </xf>
    <xf numFmtId="4" fontId="25" fillId="0" borderId="0" xfId="0" applyNumberFormat="1" applyFont="1" applyAlignment="1">
      <alignment vertical="center"/>
    </xf>
    <xf numFmtId="0" fontId="25" fillId="0" borderId="0" xfId="0" applyFont="1" applyAlignment="1">
      <alignment vertical="center"/>
    </xf>
    <xf numFmtId="0" fontId="24" fillId="0" borderId="0" xfId="0" applyFont="1" applyAlignment="1">
      <alignment horizontal="left" vertical="center" wrapText="1"/>
    </xf>
    <xf numFmtId="4" fontId="21" fillId="0" borderId="0" xfId="0" applyNumberFormat="1" applyFont="1" applyAlignment="1">
      <alignment horizontal="right" vertical="center"/>
    </xf>
    <xf numFmtId="4" fontId="21" fillId="0" borderId="0" xfId="0" applyNumberFormat="1" applyFont="1" applyAlignment="1">
      <alignment vertical="center"/>
    </xf>
    <xf numFmtId="0" fontId="13" fillId="3" borderId="0" xfId="0" applyFont="1" applyFill="1" applyAlignment="1">
      <alignment horizontal="center" vertical="center"/>
    </xf>
    <xf numFmtId="0" fontId="0" fillId="0" borderId="0" xfId="0"/>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0" fillId="0" borderId="0" xfId="0" applyFont="1" applyAlignment="1">
      <alignment vertical="center"/>
    </xf>
    <xf numFmtId="0" fontId="28" fillId="2" borderId="0" xfId="1" applyFont="1" applyFill="1" applyAlignment="1">
      <alignment vertical="center"/>
    </xf>
    <xf numFmtId="0" fontId="39"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top"/>
      <protection locked="0"/>
    </xf>
    <xf numFmtId="0" fontId="38" fillId="0" borderId="34" xfId="0" applyFont="1" applyBorder="1" applyAlignment="1" applyProtection="1">
      <alignment horizontal="left"/>
      <protection locked="0"/>
    </xf>
    <xf numFmtId="0" fontId="37"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49" fontId="39" fillId="0" borderId="1" xfId="0" applyNumberFormat="1"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8"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workbookViewId="0">
      <pane ySplit="1" topLeftCell="A2" activePane="bottomLeft" state="frozen"/>
      <selection pane="bottomLeft"/>
    </sheetView>
  </sheetViews>
  <sheetFormatPr defaultRowHeight="15"/>
  <cols>
    <col min="1" max="1" width="7.1640625" customWidth="1"/>
    <col min="2" max="2" width="1.5" customWidth="1"/>
    <col min="3" max="3" width="3.5" customWidth="1"/>
    <col min="4" max="33" width="2.33203125" customWidth="1"/>
    <col min="34" max="34" width="2.83203125" customWidth="1"/>
    <col min="35" max="35" width="27.1640625" customWidth="1"/>
    <col min="36" max="37" width="2.1640625" customWidth="1"/>
    <col min="38" max="38" width="7.1640625" customWidth="1"/>
    <col min="39" max="39" width="2.83203125" customWidth="1"/>
    <col min="40" max="40" width="11.5" customWidth="1"/>
    <col min="41" max="41" width="6.5" customWidth="1"/>
    <col min="42" max="42" width="3.5" customWidth="1"/>
    <col min="43" max="43" width="13.5" customWidth="1"/>
    <col min="44" max="44" width="11.6640625" customWidth="1"/>
    <col min="45" max="47" width="22.1640625" hidden="1" customWidth="1"/>
    <col min="48" max="52" width="18.5" hidden="1" customWidth="1"/>
    <col min="53" max="53" width="16.5" hidden="1" customWidth="1"/>
    <col min="54" max="54" width="21.5" hidden="1" customWidth="1"/>
    <col min="55" max="56" width="16.5" hidden="1" customWidth="1"/>
    <col min="57" max="57" width="57" customWidth="1"/>
    <col min="71" max="91" width="9.1640625" hidden="1"/>
  </cols>
  <sheetData>
    <row r="1" spans="1:74" ht="21.4" customHeight="1">
      <c r="A1" s="13" t="s">
        <v>0</v>
      </c>
      <c r="B1" s="14"/>
      <c r="C1" s="14"/>
      <c r="D1" s="15" t="s">
        <v>1</v>
      </c>
      <c r="E1" s="14"/>
      <c r="F1" s="14"/>
      <c r="G1" s="14"/>
      <c r="H1" s="14"/>
      <c r="I1" s="14"/>
      <c r="J1" s="14"/>
      <c r="K1" s="16" t="s">
        <v>2</v>
      </c>
      <c r="L1" s="16"/>
      <c r="M1" s="16"/>
      <c r="N1" s="16"/>
      <c r="O1" s="16"/>
      <c r="P1" s="16"/>
      <c r="Q1" s="16"/>
      <c r="R1" s="16"/>
      <c r="S1" s="16"/>
      <c r="T1" s="14"/>
      <c r="U1" s="14"/>
      <c r="V1" s="14"/>
      <c r="W1" s="16" t="s">
        <v>3</v>
      </c>
      <c r="X1" s="16"/>
      <c r="Y1" s="16"/>
      <c r="Z1" s="16"/>
      <c r="AA1" s="16"/>
      <c r="AB1" s="16"/>
      <c r="AC1" s="16"/>
      <c r="AD1" s="16"/>
      <c r="AE1" s="16"/>
      <c r="AF1" s="16"/>
      <c r="AG1" s="16"/>
      <c r="AH1" s="16"/>
      <c r="AI1" s="17"/>
      <c r="AJ1" s="18"/>
      <c r="AK1" s="18"/>
      <c r="AL1" s="18"/>
      <c r="AM1" s="18"/>
      <c r="AN1" s="18"/>
      <c r="AO1" s="18"/>
      <c r="AP1" s="18"/>
      <c r="AQ1" s="18"/>
      <c r="AR1" s="18"/>
      <c r="AS1" s="18"/>
      <c r="AT1" s="18"/>
      <c r="AU1" s="18"/>
      <c r="AV1" s="18"/>
      <c r="AW1" s="18"/>
      <c r="AX1" s="18"/>
      <c r="AY1" s="18"/>
      <c r="AZ1" s="18"/>
      <c r="BA1" s="19" t="s">
        <v>4</v>
      </c>
      <c r="BB1" s="19" t="s">
        <v>5</v>
      </c>
      <c r="BC1" s="18"/>
      <c r="BD1" s="18"/>
      <c r="BE1" s="18"/>
      <c r="BF1" s="18"/>
      <c r="BG1" s="18"/>
      <c r="BH1" s="18"/>
      <c r="BI1" s="18"/>
      <c r="BJ1" s="18"/>
      <c r="BK1" s="18"/>
      <c r="BL1" s="18"/>
      <c r="BM1" s="18"/>
      <c r="BN1" s="18"/>
      <c r="BO1" s="18"/>
      <c r="BP1" s="18"/>
      <c r="BQ1" s="18"/>
      <c r="BR1" s="18"/>
      <c r="BT1" s="20" t="s">
        <v>6</v>
      </c>
      <c r="BU1" s="20" t="s">
        <v>6</v>
      </c>
      <c r="BV1" s="20" t="s">
        <v>7</v>
      </c>
    </row>
    <row r="2" spans="1:74" ht="36.950000000000003" customHeight="1">
      <c r="AR2" s="319" t="s">
        <v>8</v>
      </c>
      <c r="AS2" s="320"/>
      <c r="AT2" s="320"/>
      <c r="AU2" s="320"/>
      <c r="AV2" s="320"/>
      <c r="AW2" s="320"/>
      <c r="AX2" s="320"/>
      <c r="AY2" s="320"/>
      <c r="AZ2" s="320"/>
      <c r="BA2" s="320"/>
      <c r="BB2" s="320"/>
      <c r="BC2" s="320"/>
      <c r="BD2" s="320"/>
      <c r="BE2" s="320"/>
      <c r="BS2" s="21" t="s">
        <v>9</v>
      </c>
      <c r="BT2" s="21" t="s">
        <v>10</v>
      </c>
    </row>
    <row r="3" spans="1:74" ht="6.95" customHeight="1">
      <c r="B3" s="22"/>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4"/>
      <c r="BS3" s="21" t="s">
        <v>9</v>
      </c>
      <c r="BT3" s="21" t="s">
        <v>11</v>
      </c>
    </row>
    <row r="4" spans="1:74" ht="36.950000000000003" customHeight="1">
      <c r="B4" s="25"/>
      <c r="C4" s="26"/>
      <c r="D4" s="27" t="s">
        <v>12</v>
      </c>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8"/>
      <c r="AS4" s="29" t="s">
        <v>13</v>
      </c>
      <c r="BE4" s="30" t="s">
        <v>14</v>
      </c>
      <c r="BS4" s="21" t="s">
        <v>15</v>
      </c>
    </row>
    <row r="5" spans="1:74" ht="14.45" customHeight="1">
      <c r="B5" s="25"/>
      <c r="C5" s="26"/>
      <c r="D5" s="31" t="s">
        <v>16</v>
      </c>
      <c r="E5" s="26"/>
      <c r="F5" s="26"/>
      <c r="G5" s="26"/>
      <c r="H5" s="26"/>
      <c r="I5" s="26"/>
      <c r="J5" s="26"/>
      <c r="K5" s="286" t="s">
        <v>17</v>
      </c>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6"/>
      <c r="AQ5" s="28"/>
      <c r="BE5" s="284" t="s">
        <v>18</v>
      </c>
      <c r="BS5" s="21" t="s">
        <v>9</v>
      </c>
    </row>
    <row r="6" spans="1:74" ht="36.950000000000003" customHeight="1">
      <c r="B6" s="25"/>
      <c r="C6" s="26"/>
      <c r="D6" s="33" t="s">
        <v>19</v>
      </c>
      <c r="E6" s="26"/>
      <c r="F6" s="26"/>
      <c r="G6" s="26"/>
      <c r="H6" s="26"/>
      <c r="I6" s="26"/>
      <c r="J6" s="26"/>
      <c r="K6" s="288" t="s">
        <v>20</v>
      </c>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6"/>
      <c r="AQ6" s="28"/>
      <c r="BE6" s="285"/>
      <c r="BS6" s="21" t="s">
        <v>9</v>
      </c>
    </row>
    <row r="7" spans="1:74" ht="14.45" customHeight="1">
      <c r="B7" s="25"/>
      <c r="C7" s="26"/>
      <c r="D7" s="34" t="s">
        <v>21</v>
      </c>
      <c r="E7" s="26"/>
      <c r="F7" s="26"/>
      <c r="G7" s="26"/>
      <c r="H7" s="26"/>
      <c r="I7" s="26"/>
      <c r="J7" s="26"/>
      <c r="K7" s="32" t="s">
        <v>5</v>
      </c>
      <c r="L7" s="26"/>
      <c r="M7" s="26"/>
      <c r="N7" s="26"/>
      <c r="O7" s="26"/>
      <c r="P7" s="26"/>
      <c r="Q7" s="26"/>
      <c r="R7" s="26"/>
      <c r="S7" s="26"/>
      <c r="T7" s="26"/>
      <c r="U7" s="26"/>
      <c r="V7" s="26"/>
      <c r="W7" s="26"/>
      <c r="X7" s="26"/>
      <c r="Y7" s="26"/>
      <c r="Z7" s="26"/>
      <c r="AA7" s="26"/>
      <c r="AB7" s="26"/>
      <c r="AC7" s="26"/>
      <c r="AD7" s="26"/>
      <c r="AE7" s="26"/>
      <c r="AF7" s="26"/>
      <c r="AG7" s="26"/>
      <c r="AH7" s="26"/>
      <c r="AI7" s="26"/>
      <c r="AJ7" s="26"/>
      <c r="AK7" s="34" t="s">
        <v>22</v>
      </c>
      <c r="AL7" s="26"/>
      <c r="AM7" s="26"/>
      <c r="AN7" s="32" t="s">
        <v>5</v>
      </c>
      <c r="AO7" s="26"/>
      <c r="AP7" s="26"/>
      <c r="AQ7" s="28"/>
      <c r="BE7" s="285"/>
      <c r="BS7" s="21" t="s">
        <v>9</v>
      </c>
    </row>
    <row r="8" spans="1:74" ht="14.45" customHeight="1">
      <c r="B8" s="25"/>
      <c r="C8" s="26"/>
      <c r="D8" s="34" t="s">
        <v>23</v>
      </c>
      <c r="E8" s="26"/>
      <c r="F8" s="26"/>
      <c r="G8" s="26"/>
      <c r="H8" s="26"/>
      <c r="I8" s="26"/>
      <c r="J8" s="26"/>
      <c r="K8" s="32" t="s">
        <v>24</v>
      </c>
      <c r="L8" s="26"/>
      <c r="M8" s="26"/>
      <c r="N8" s="26"/>
      <c r="O8" s="26"/>
      <c r="P8" s="26"/>
      <c r="Q8" s="26"/>
      <c r="R8" s="26"/>
      <c r="S8" s="26"/>
      <c r="T8" s="26"/>
      <c r="U8" s="26"/>
      <c r="V8" s="26"/>
      <c r="W8" s="26"/>
      <c r="X8" s="26"/>
      <c r="Y8" s="26"/>
      <c r="Z8" s="26"/>
      <c r="AA8" s="26"/>
      <c r="AB8" s="26"/>
      <c r="AC8" s="26"/>
      <c r="AD8" s="26"/>
      <c r="AE8" s="26"/>
      <c r="AF8" s="26"/>
      <c r="AG8" s="26"/>
      <c r="AH8" s="26"/>
      <c r="AI8" s="26"/>
      <c r="AJ8" s="26"/>
      <c r="AK8" s="34" t="s">
        <v>25</v>
      </c>
      <c r="AL8" s="26"/>
      <c r="AM8" s="26"/>
      <c r="AN8" s="35" t="s">
        <v>26</v>
      </c>
      <c r="AO8" s="26"/>
      <c r="AP8" s="26"/>
      <c r="AQ8" s="28"/>
      <c r="BE8" s="285"/>
      <c r="BS8" s="21" t="s">
        <v>9</v>
      </c>
    </row>
    <row r="9" spans="1:74" ht="14.45" customHeight="1">
      <c r="B9" s="25"/>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8"/>
      <c r="BE9" s="285"/>
      <c r="BS9" s="21" t="s">
        <v>9</v>
      </c>
    </row>
    <row r="10" spans="1:74" ht="14.45" customHeight="1">
      <c r="B10" s="25"/>
      <c r="C10" s="26"/>
      <c r="D10" s="34" t="s">
        <v>27</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34" t="s">
        <v>28</v>
      </c>
      <c r="AL10" s="26"/>
      <c r="AM10" s="26"/>
      <c r="AN10" s="32" t="s">
        <v>29</v>
      </c>
      <c r="AO10" s="26"/>
      <c r="AP10" s="26"/>
      <c r="AQ10" s="28"/>
      <c r="BE10" s="285"/>
      <c r="BS10" s="21" t="s">
        <v>9</v>
      </c>
    </row>
    <row r="11" spans="1:74" ht="18.399999999999999" customHeight="1">
      <c r="B11" s="25"/>
      <c r="C11" s="26"/>
      <c r="D11" s="26"/>
      <c r="E11" s="32" t="s">
        <v>30</v>
      </c>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34" t="s">
        <v>31</v>
      </c>
      <c r="AL11" s="26"/>
      <c r="AM11" s="26"/>
      <c r="AN11" s="32" t="s">
        <v>5</v>
      </c>
      <c r="AO11" s="26"/>
      <c r="AP11" s="26"/>
      <c r="AQ11" s="28"/>
      <c r="BE11" s="285"/>
      <c r="BS11" s="21" t="s">
        <v>9</v>
      </c>
    </row>
    <row r="12" spans="1:74" ht="6.95" customHeight="1">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8"/>
      <c r="BE12" s="285"/>
      <c r="BS12" s="21" t="s">
        <v>9</v>
      </c>
    </row>
    <row r="13" spans="1:74" ht="14.45" customHeight="1">
      <c r="B13" s="25"/>
      <c r="C13" s="26"/>
      <c r="D13" s="34" t="s">
        <v>32</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34" t="s">
        <v>28</v>
      </c>
      <c r="AL13" s="26"/>
      <c r="AM13" s="26"/>
      <c r="AN13" s="36" t="s">
        <v>33</v>
      </c>
      <c r="AO13" s="26"/>
      <c r="AP13" s="26"/>
      <c r="AQ13" s="28"/>
      <c r="BE13" s="285"/>
      <c r="BS13" s="21" t="s">
        <v>9</v>
      </c>
    </row>
    <row r="14" spans="1:74">
      <c r="B14" s="25"/>
      <c r="C14" s="26"/>
      <c r="D14" s="26"/>
      <c r="E14" s="289" t="s">
        <v>33</v>
      </c>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34" t="s">
        <v>31</v>
      </c>
      <c r="AL14" s="26"/>
      <c r="AM14" s="26"/>
      <c r="AN14" s="36" t="s">
        <v>33</v>
      </c>
      <c r="AO14" s="26"/>
      <c r="AP14" s="26"/>
      <c r="AQ14" s="28"/>
      <c r="BE14" s="285"/>
      <c r="BS14" s="21" t="s">
        <v>9</v>
      </c>
    </row>
    <row r="15" spans="1:74" ht="6.95" customHeight="1">
      <c r="B15" s="25"/>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8"/>
      <c r="BE15" s="285"/>
      <c r="BS15" s="21" t="s">
        <v>6</v>
      </c>
    </row>
    <row r="16" spans="1:74" ht="14.45" customHeight="1">
      <c r="B16" s="25"/>
      <c r="C16" s="26"/>
      <c r="D16" s="34" t="s">
        <v>34</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34" t="s">
        <v>28</v>
      </c>
      <c r="AL16" s="26"/>
      <c r="AM16" s="26"/>
      <c r="AN16" s="32" t="s">
        <v>35</v>
      </c>
      <c r="AO16" s="26"/>
      <c r="AP16" s="26"/>
      <c r="AQ16" s="28"/>
      <c r="BE16" s="285"/>
      <c r="BS16" s="21" t="s">
        <v>6</v>
      </c>
    </row>
    <row r="17" spans="2:71" ht="18.399999999999999" customHeight="1">
      <c r="B17" s="25"/>
      <c r="C17" s="26"/>
      <c r="D17" s="26"/>
      <c r="E17" s="32" t="s">
        <v>36</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34" t="s">
        <v>31</v>
      </c>
      <c r="AL17" s="26"/>
      <c r="AM17" s="26"/>
      <c r="AN17" s="32" t="s">
        <v>37</v>
      </c>
      <c r="AO17" s="26"/>
      <c r="AP17" s="26"/>
      <c r="AQ17" s="28"/>
      <c r="BE17" s="285"/>
      <c r="BS17" s="21" t="s">
        <v>38</v>
      </c>
    </row>
    <row r="18" spans="2:71" ht="6.95" customHeight="1">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8"/>
      <c r="BE18" s="285"/>
      <c r="BS18" s="21" t="s">
        <v>9</v>
      </c>
    </row>
    <row r="19" spans="2:71" ht="14.45" customHeight="1">
      <c r="B19" s="25"/>
      <c r="C19" s="26"/>
      <c r="D19" s="34" t="s">
        <v>39</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8"/>
      <c r="BE19" s="285"/>
      <c r="BS19" s="21" t="s">
        <v>9</v>
      </c>
    </row>
    <row r="20" spans="2:71" ht="63" customHeight="1">
      <c r="B20" s="25"/>
      <c r="C20" s="26"/>
      <c r="D20" s="26"/>
      <c r="E20" s="291" t="s">
        <v>40</v>
      </c>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6"/>
      <c r="AP20" s="26"/>
      <c r="AQ20" s="28"/>
      <c r="BE20" s="285"/>
      <c r="BS20" s="21" t="s">
        <v>6</v>
      </c>
    </row>
    <row r="21" spans="2:71" ht="6.95" customHeight="1">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8"/>
      <c r="BE21" s="285"/>
    </row>
    <row r="22" spans="2:71" ht="6.95" customHeight="1">
      <c r="B22" s="25"/>
      <c r="C22" s="26"/>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26"/>
      <c r="AQ22" s="28"/>
      <c r="BE22" s="285"/>
    </row>
    <row r="23" spans="2:71" s="1" customFormat="1" ht="25.9" customHeight="1">
      <c r="B23" s="38"/>
      <c r="C23" s="39"/>
      <c r="D23" s="40" t="s">
        <v>41</v>
      </c>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292">
        <f>ROUND(AG51,2)</f>
        <v>0</v>
      </c>
      <c r="AL23" s="293"/>
      <c r="AM23" s="293"/>
      <c r="AN23" s="293"/>
      <c r="AO23" s="293"/>
      <c r="AP23" s="39"/>
      <c r="AQ23" s="42"/>
      <c r="BE23" s="285"/>
    </row>
    <row r="24" spans="2:71" s="1" customFormat="1" ht="6.95" customHeight="1">
      <c r="B24" s="38"/>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42"/>
      <c r="BE24" s="285"/>
    </row>
    <row r="25" spans="2:71" s="1" customFormat="1" ht="13.5">
      <c r="B25" s="38"/>
      <c r="C25" s="39"/>
      <c r="D25" s="39"/>
      <c r="E25" s="39"/>
      <c r="F25" s="39"/>
      <c r="G25" s="39"/>
      <c r="H25" s="39"/>
      <c r="I25" s="39"/>
      <c r="J25" s="39"/>
      <c r="K25" s="39"/>
      <c r="L25" s="294" t="s">
        <v>42</v>
      </c>
      <c r="M25" s="294"/>
      <c r="N25" s="294"/>
      <c r="O25" s="294"/>
      <c r="P25" s="39"/>
      <c r="Q25" s="39"/>
      <c r="R25" s="39"/>
      <c r="S25" s="39"/>
      <c r="T25" s="39"/>
      <c r="U25" s="39"/>
      <c r="V25" s="39"/>
      <c r="W25" s="294" t="s">
        <v>43</v>
      </c>
      <c r="X25" s="294"/>
      <c r="Y25" s="294"/>
      <c r="Z25" s="294"/>
      <c r="AA25" s="294"/>
      <c r="AB25" s="294"/>
      <c r="AC25" s="294"/>
      <c r="AD25" s="294"/>
      <c r="AE25" s="294"/>
      <c r="AF25" s="39"/>
      <c r="AG25" s="39"/>
      <c r="AH25" s="39"/>
      <c r="AI25" s="39"/>
      <c r="AJ25" s="39"/>
      <c r="AK25" s="294" t="s">
        <v>44</v>
      </c>
      <c r="AL25" s="294"/>
      <c r="AM25" s="294"/>
      <c r="AN25" s="294"/>
      <c r="AO25" s="294"/>
      <c r="AP25" s="39"/>
      <c r="AQ25" s="42"/>
      <c r="BE25" s="285"/>
    </row>
    <row r="26" spans="2:71" s="2" customFormat="1" ht="14.45" customHeight="1">
      <c r="B26" s="44"/>
      <c r="C26" s="45"/>
      <c r="D26" s="46" t="s">
        <v>45</v>
      </c>
      <c r="E26" s="45"/>
      <c r="F26" s="46" t="s">
        <v>46</v>
      </c>
      <c r="G26" s="45"/>
      <c r="H26" s="45"/>
      <c r="I26" s="45"/>
      <c r="J26" s="45"/>
      <c r="K26" s="45"/>
      <c r="L26" s="295">
        <v>0.21</v>
      </c>
      <c r="M26" s="296"/>
      <c r="N26" s="296"/>
      <c r="O26" s="296"/>
      <c r="P26" s="45"/>
      <c r="Q26" s="45"/>
      <c r="R26" s="45"/>
      <c r="S26" s="45"/>
      <c r="T26" s="45"/>
      <c r="U26" s="45"/>
      <c r="V26" s="45"/>
      <c r="W26" s="297">
        <f>ROUND(AZ51,2)</f>
        <v>0</v>
      </c>
      <c r="X26" s="296"/>
      <c r="Y26" s="296"/>
      <c r="Z26" s="296"/>
      <c r="AA26" s="296"/>
      <c r="AB26" s="296"/>
      <c r="AC26" s="296"/>
      <c r="AD26" s="296"/>
      <c r="AE26" s="296"/>
      <c r="AF26" s="45"/>
      <c r="AG26" s="45"/>
      <c r="AH26" s="45"/>
      <c r="AI26" s="45"/>
      <c r="AJ26" s="45"/>
      <c r="AK26" s="297">
        <f>ROUND(AV51,2)</f>
        <v>0</v>
      </c>
      <c r="AL26" s="296"/>
      <c r="AM26" s="296"/>
      <c r="AN26" s="296"/>
      <c r="AO26" s="296"/>
      <c r="AP26" s="45"/>
      <c r="AQ26" s="47"/>
      <c r="BE26" s="285"/>
    </row>
    <row r="27" spans="2:71" s="2" customFormat="1" ht="14.45" customHeight="1">
      <c r="B27" s="44"/>
      <c r="C27" s="45"/>
      <c r="D27" s="45"/>
      <c r="E27" s="45"/>
      <c r="F27" s="46" t="s">
        <v>47</v>
      </c>
      <c r="G27" s="45"/>
      <c r="H27" s="45"/>
      <c r="I27" s="45"/>
      <c r="J27" s="45"/>
      <c r="K27" s="45"/>
      <c r="L27" s="295">
        <v>0.15</v>
      </c>
      <c r="M27" s="296"/>
      <c r="N27" s="296"/>
      <c r="O27" s="296"/>
      <c r="P27" s="45"/>
      <c r="Q27" s="45"/>
      <c r="R27" s="45"/>
      <c r="S27" s="45"/>
      <c r="T27" s="45"/>
      <c r="U27" s="45"/>
      <c r="V27" s="45"/>
      <c r="W27" s="297">
        <f>ROUND(BA51,2)</f>
        <v>0</v>
      </c>
      <c r="X27" s="296"/>
      <c r="Y27" s="296"/>
      <c r="Z27" s="296"/>
      <c r="AA27" s="296"/>
      <c r="AB27" s="296"/>
      <c r="AC27" s="296"/>
      <c r="AD27" s="296"/>
      <c r="AE27" s="296"/>
      <c r="AF27" s="45"/>
      <c r="AG27" s="45"/>
      <c r="AH27" s="45"/>
      <c r="AI27" s="45"/>
      <c r="AJ27" s="45"/>
      <c r="AK27" s="297">
        <f>ROUND(AW51,2)</f>
        <v>0</v>
      </c>
      <c r="AL27" s="296"/>
      <c r="AM27" s="296"/>
      <c r="AN27" s="296"/>
      <c r="AO27" s="296"/>
      <c r="AP27" s="45"/>
      <c r="AQ27" s="47"/>
      <c r="BE27" s="285"/>
    </row>
    <row r="28" spans="2:71" s="2" customFormat="1" ht="14.45" hidden="1" customHeight="1">
      <c r="B28" s="44"/>
      <c r="C28" s="45"/>
      <c r="D28" s="45"/>
      <c r="E28" s="45"/>
      <c r="F28" s="46" t="s">
        <v>48</v>
      </c>
      <c r="G28" s="45"/>
      <c r="H28" s="45"/>
      <c r="I28" s="45"/>
      <c r="J28" s="45"/>
      <c r="K28" s="45"/>
      <c r="L28" s="295">
        <v>0.21</v>
      </c>
      <c r="M28" s="296"/>
      <c r="N28" s="296"/>
      <c r="O28" s="296"/>
      <c r="P28" s="45"/>
      <c r="Q28" s="45"/>
      <c r="R28" s="45"/>
      <c r="S28" s="45"/>
      <c r="T28" s="45"/>
      <c r="U28" s="45"/>
      <c r="V28" s="45"/>
      <c r="W28" s="297">
        <f>ROUND(BB51,2)</f>
        <v>0</v>
      </c>
      <c r="X28" s="296"/>
      <c r="Y28" s="296"/>
      <c r="Z28" s="296"/>
      <c r="AA28" s="296"/>
      <c r="AB28" s="296"/>
      <c r="AC28" s="296"/>
      <c r="AD28" s="296"/>
      <c r="AE28" s="296"/>
      <c r="AF28" s="45"/>
      <c r="AG28" s="45"/>
      <c r="AH28" s="45"/>
      <c r="AI28" s="45"/>
      <c r="AJ28" s="45"/>
      <c r="AK28" s="297">
        <v>0</v>
      </c>
      <c r="AL28" s="296"/>
      <c r="AM28" s="296"/>
      <c r="AN28" s="296"/>
      <c r="AO28" s="296"/>
      <c r="AP28" s="45"/>
      <c r="AQ28" s="47"/>
      <c r="BE28" s="285"/>
    </row>
    <row r="29" spans="2:71" s="2" customFormat="1" ht="14.45" hidden="1" customHeight="1">
      <c r="B29" s="44"/>
      <c r="C29" s="45"/>
      <c r="D29" s="45"/>
      <c r="E29" s="45"/>
      <c r="F29" s="46" t="s">
        <v>49</v>
      </c>
      <c r="G29" s="45"/>
      <c r="H29" s="45"/>
      <c r="I29" s="45"/>
      <c r="J29" s="45"/>
      <c r="K29" s="45"/>
      <c r="L29" s="295">
        <v>0.15</v>
      </c>
      <c r="M29" s="296"/>
      <c r="N29" s="296"/>
      <c r="O29" s="296"/>
      <c r="P29" s="45"/>
      <c r="Q29" s="45"/>
      <c r="R29" s="45"/>
      <c r="S29" s="45"/>
      <c r="T29" s="45"/>
      <c r="U29" s="45"/>
      <c r="V29" s="45"/>
      <c r="W29" s="297">
        <f>ROUND(BC51,2)</f>
        <v>0</v>
      </c>
      <c r="X29" s="296"/>
      <c r="Y29" s="296"/>
      <c r="Z29" s="296"/>
      <c r="AA29" s="296"/>
      <c r="AB29" s="296"/>
      <c r="AC29" s="296"/>
      <c r="AD29" s="296"/>
      <c r="AE29" s="296"/>
      <c r="AF29" s="45"/>
      <c r="AG29" s="45"/>
      <c r="AH29" s="45"/>
      <c r="AI29" s="45"/>
      <c r="AJ29" s="45"/>
      <c r="AK29" s="297">
        <v>0</v>
      </c>
      <c r="AL29" s="296"/>
      <c r="AM29" s="296"/>
      <c r="AN29" s="296"/>
      <c r="AO29" s="296"/>
      <c r="AP29" s="45"/>
      <c r="AQ29" s="47"/>
      <c r="BE29" s="285"/>
    </row>
    <row r="30" spans="2:71" s="2" customFormat="1" ht="14.45" hidden="1" customHeight="1">
      <c r="B30" s="44"/>
      <c r="C30" s="45"/>
      <c r="D30" s="45"/>
      <c r="E30" s="45"/>
      <c r="F30" s="46" t="s">
        <v>50</v>
      </c>
      <c r="G30" s="45"/>
      <c r="H30" s="45"/>
      <c r="I30" s="45"/>
      <c r="J30" s="45"/>
      <c r="K30" s="45"/>
      <c r="L30" s="295">
        <v>0</v>
      </c>
      <c r="M30" s="296"/>
      <c r="N30" s="296"/>
      <c r="O30" s="296"/>
      <c r="P30" s="45"/>
      <c r="Q30" s="45"/>
      <c r="R30" s="45"/>
      <c r="S30" s="45"/>
      <c r="T30" s="45"/>
      <c r="U30" s="45"/>
      <c r="V30" s="45"/>
      <c r="W30" s="297">
        <f>ROUND(BD51,2)</f>
        <v>0</v>
      </c>
      <c r="X30" s="296"/>
      <c r="Y30" s="296"/>
      <c r="Z30" s="296"/>
      <c r="AA30" s="296"/>
      <c r="AB30" s="296"/>
      <c r="AC30" s="296"/>
      <c r="AD30" s="296"/>
      <c r="AE30" s="296"/>
      <c r="AF30" s="45"/>
      <c r="AG30" s="45"/>
      <c r="AH30" s="45"/>
      <c r="AI30" s="45"/>
      <c r="AJ30" s="45"/>
      <c r="AK30" s="297">
        <v>0</v>
      </c>
      <c r="AL30" s="296"/>
      <c r="AM30" s="296"/>
      <c r="AN30" s="296"/>
      <c r="AO30" s="296"/>
      <c r="AP30" s="45"/>
      <c r="AQ30" s="47"/>
      <c r="BE30" s="285"/>
    </row>
    <row r="31" spans="2:71" s="1" customFormat="1" ht="6.95" customHeight="1">
      <c r="B31" s="38"/>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42"/>
      <c r="BE31" s="285"/>
    </row>
    <row r="32" spans="2:71" s="1" customFormat="1" ht="25.9" customHeight="1">
      <c r="B32" s="38"/>
      <c r="C32" s="48"/>
      <c r="D32" s="49" t="s">
        <v>51</v>
      </c>
      <c r="E32" s="50"/>
      <c r="F32" s="50"/>
      <c r="G32" s="50"/>
      <c r="H32" s="50"/>
      <c r="I32" s="50"/>
      <c r="J32" s="50"/>
      <c r="K32" s="50"/>
      <c r="L32" s="50"/>
      <c r="M32" s="50"/>
      <c r="N32" s="50"/>
      <c r="O32" s="50"/>
      <c r="P32" s="50"/>
      <c r="Q32" s="50"/>
      <c r="R32" s="50"/>
      <c r="S32" s="50"/>
      <c r="T32" s="51" t="s">
        <v>52</v>
      </c>
      <c r="U32" s="50"/>
      <c r="V32" s="50"/>
      <c r="W32" s="50"/>
      <c r="X32" s="298" t="s">
        <v>53</v>
      </c>
      <c r="Y32" s="299"/>
      <c r="Z32" s="299"/>
      <c r="AA32" s="299"/>
      <c r="AB32" s="299"/>
      <c r="AC32" s="50"/>
      <c r="AD32" s="50"/>
      <c r="AE32" s="50"/>
      <c r="AF32" s="50"/>
      <c r="AG32" s="50"/>
      <c r="AH32" s="50"/>
      <c r="AI32" s="50"/>
      <c r="AJ32" s="50"/>
      <c r="AK32" s="300">
        <f>SUM(AK23:AK30)</f>
        <v>0</v>
      </c>
      <c r="AL32" s="299"/>
      <c r="AM32" s="299"/>
      <c r="AN32" s="299"/>
      <c r="AO32" s="301"/>
      <c r="AP32" s="48"/>
      <c r="AQ32" s="52"/>
      <c r="BE32" s="285"/>
    </row>
    <row r="33" spans="2:56" s="1" customFormat="1" ht="6.95" customHeight="1">
      <c r="B33" s="38"/>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42"/>
    </row>
    <row r="34" spans="2:56" s="1" customFormat="1" ht="6.95" customHeight="1">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5"/>
    </row>
    <row r="38" spans="2:56" s="1" customFormat="1" ht="6.95" customHeight="1">
      <c r="B38" s="56"/>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38"/>
    </row>
    <row r="39" spans="2:56" s="1" customFormat="1" ht="36.950000000000003" customHeight="1">
      <c r="B39" s="38"/>
      <c r="C39" s="58" t="s">
        <v>54</v>
      </c>
      <c r="AR39" s="38"/>
    </row>
    <row r="40" spans="2:56" s="1" customFormat="1" ht="6.95" customHeight="1">
      <c r="B40" s="38"/>
      <c r="AR40" s="38"/>
    </row>
    <row r="41" spans="2:56" s="3" customFormat="1" ht="14.45" customHeight="1">
      <c r="B41" s="59"/>
      <c r="C41" s="60" t="s">
        <v>16</v>
      </c>
      <c r="L41" s="3" t="str">
        <f>K5</f>
        <v>RH-A-351</v>
      </c>
      <c r="AR41" s="59"/>
    </row>
    <row r="42" spans="2:56" s="4" customFormat="1" ht="36.950000000000003" customHeight="1">
      <c r="B42" s="61"/>
      <c r="C42" s="62" t="s">
        <v>19</v>
      </c>
      <c r="L42" s="302" t="str">
        <f>K6</f>
        <v>Výměna ateliérových oken Dejvická kolej</v>
      </c>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R42" s="61"/>
    </row>
    <row r="43" spans="2:56" s="1" customFormat="1" ht="6.95" customHeight="1">
      <c r="B43" s="38"/>
      <c r="AR43" s="38"/>
    </row>
    <row r="44" spans="2:56" s="1" customFormat="1">
      <c r="B44" s="38"/>
      <c r="C44" s="60" t="s">
        <v>23</v>
      </c>
      <c r="L44" s="63" t="str">
        <f>IF(K8="","",K8)</f>
        <v>Zikova 19</v>
      </c>
      <c r="AI44" s="60" t="s">
        <v>25</v>
      </c>
      <c r="AM44" s="304" t="str">
        <f>IF(AN8= "","",AN8)</f>
        <v>19. 3. 2018</v>
      </c>
      <c r="AN44" s="304"/>
      <c r="AR44" s="38"/>
    </row>
    <row r="45" spans="2:56" s="1" customFormat="1" ht="6.95" customHeight="1">
      <c r="B45" s="38"/>
      <c r="AR45" s="38"/>
    </row>
    <row r="46" spans="2:56" s="1" customFormat="1">
      <c r="B46" s="38"/>
      <c r="C46" s="60" t="s">
        <v>27</v>
      </c>
      <c r="L46" s="3" t="str">
        <f>IF(E11= "","",E11)</f>
        <v>ČVUT, Správa účelových zařízení,  Praha 6</v>
      </c>
      <c r="AI46" s="60" t="s">
        <v>34</v>
      </c>
      <c r="AM46" s="305" t="str">
        <f>IF(E17="","",E17)</f>
        <v>RH-Architekti s.r.o., Vltavská 207/20, Praha 5</v>
      </c>
      <c r="AN46" s="305"/>
      <c r="AO46" s="305"/>
      <c r="AP46" s="305"/>
      <c r="AR46" s="38"/>
      <c r="AS46" s="306" t="s">
        <v>55</v>
      </c>
      <c r="AT46" s="307"/>
      <c r="AU46" s="65"/>
      <c r="AV46" s="65"/>
      <c r="AW46" s="65"/>
      <c r="AX46" s="65"/>
      <c r="AY46" s="65"/>
      <c r="AZ46" s="65"/>
      <c r="BA46" s="65"/>
      <c r="BB46" s="65"/>
      <c r="BC46" s="65"/>
      <c r="BD46" s="66"/>
    </row>
    <row r="47" spans="2:56" s="1" customFormat="1">
      <c r="B47" s="38"/>
      <c r="C47" s="60" t="s">
        <v>32</v>
      </c>
      <c r="L47" s="3" t="str">
        <f>IF(E14= "Vyplň údaj","",E14)</f>
        <v/>
      </c>
      <c r="AR47" s="38"/>
      <c r="AS47" s="308"/>
      <c r="AT47" s="309"/>
      <c r="AU47" s="39"/>
      <c r="AV47" s="39"/>
      <c r="AW47" s="39"/>
      <c r="AX47" s="39"/>
      <c r="AY47" s="39"/>
      <c r="AZ47" s="39"/>
      <c r="BA47" s="39"/>
      <c r="BB47" s="39"/>
      <c r="BC47" s="39"/>
      <c r="BD47" s="67"/>
    </row>
    <row r="48" spans="2:56" s="1" customFormat="1" ht="10.9" customHeight="1">
      <c r="B48" s="38"/>
      <c r="AR48" s="38"/>
      <c r="AS48" s="308"/>
      <c r="AT48" s="309"/>
      <c r="AU48" s="39"/>
      <c r="AV48" s="39"/>
      <c r="AW48" s="39"/>
      <c r="AX48" s="39"/>
      <c r="AY48" s="39"/>
      <c r="AZ48" s="39"/>
      <c r="BA48" s="39"/>
      <c r="BB48" s="39"/>
      <c r="BC48" s="39"/>
      <c r="BD48" s="67"/>
    </row>
    <row r="49" spans="1:91" s="1" customFormat="1" ht="29.25" customHeight="1">
      <c r="B49" s="38"/>
      <c r="C49" s="310" t="s">
        <v>56</v>
      </c>
      <c r="D49" s="311"/>
      <c r="E49" s="311"/>
      <c r="F49" s="311"/>
      <c r="G49" s="311"/>
      <c r="H49" s="68"/>
      <c r="I49" s="312" t="s">
        <v>57</v>
      </c>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3" t="s">
        <v>58</v>
      </c>
      <c r="AH49" s="311"/>
      <c r="AI49" s="311"/>
      <c r="AJ49" s="311"/>
      <c r="AK49" s="311"/>
      <c r="AL49" s="311"/>
      <c r="AM49" s="311"/>
      <c r="AN49" s="312" t="s">
        <v>59</v>
      </c>
      <c r="AO49" s="311"/>
      <c r="AP49" s="311"/>
      <c r="AQ49" s="69" t="s">
        <v>60</v>
      </c>
      <c r="AR49" s="38"/>
      <c r="AS49" s="70" t="s">
        <v>61</v>
      </c>
      <c r="AT49" s="71" t="s">
        <v>62</v>
      </c>
      <c r="AU49" s="71" t="s">
        <v>63</v>
      </c>
      <c r="AV49" s="71" t="s">
        <v>64</v>
      </c>
      <c r="AW49" s="71" t="s">
        <v>65</v>
      </c>
      <c r="AX49" s="71" t="s">
        <v>66</v>
      </c>
      <c r="AY49" s="71" t="s">
        <v>67</v>
      </c>
      <c r="AZ49" s="71" t="s">
        <v>68</v>
      </c>
      <c r="BA49" s="71" t="s">
        <v>69</v>
      </c>
      <c r="BB49" s="71" t="s">
        <v>70</v>
      </c>
      <c r="BC49" s="71" t="s">
        <v>71</v>
      </c>
      <c r="BD49" s="72" t="s">
        <v>72</v>
      </c>
    </row>
    <row r="50" spans="1:91" s="1" customFormat="1" ht="10.9" customHeight="1">
      <c r="B50" s="38"/>
      <c r="AR50" s="38"/>
      <c r="AS50" s="73"/>
      <c r="AT50" s="65"/>
      <c r="AU50" s="65"/>
      <c r="AV50" s="65"/>
      <c r="AW50" s="65"/>
      <c r="AX50" s="65"/>
      <c r="AY50" s="65"/>
      <c r="AZ50" s="65"/>
      <c r="BA50" s="65"/>
      <c r="BB50" s="65"/>
      <c r="BC50" s="65"/>
      <c r="BD50" s="66"/>
    </row>
    <row r="51" spans="1:91" s="4" customFormat="1" ht="32.450000000000003" customHeight="1">
      <c r="B51" s="61"/>
      <c r="C51" s="74" t="s">
        <v>73</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317">
        <f>ROUND(AG52,2)</f>
        <v>0</v>
      </c>
      <c r="AH51" s="317"/>
      <c r="AI51" s="317"/>
      <c r="AJ51" s="317"/>
      <c r="AK51" s="317"/>
      <c r="AL51" s="317"/>
      <c r="AM51" s="317"/>
      <c r="AN51" s="318">
        <f>SUM(AG51,AT51)</f>
        <v>0</v>
      </c>
      <c r="AO51" s="318"/>
      <c r="AP51" s="318"/>
      <c r="AQ51" s="76" t="s">
        <v>5</v>
      </c>
      <c r="AR51" s="61"/>
      <c r="AS51" s="77">
        <f>ROUND(AS52,2)</f>
        <v>0</v>
      </c>
      <c r="AT51" s="78">
        <f>ROUND(SUM(AV51:AW51),2)</f>
        <v>0</v>
      </c>
      <c r="AU51" s="79">
        <f>ROUND(AU52,5)</f>
        <v>0</v>
      </c>
      <c r="AV51" s="78">
        <f>ROUND(AZ51*L26,2)</f>
        <v>0</v>
      </c>
      <c r="AW51" s="78">
        <f>ROUND(BA51*L27,2)</f>
        <v>0</v>
      </c>
      <c r="AX51" s="78">
        <f>ROUND(BB51*L26,2)</f>
        <v>0</v>
      </c>
      <c r="AY51" s="78">
        <f>ROUND(BC51*L27,2)</f>
        <v>0</v>
      </c>
      <c r="AZ51" s="78">
        <f>ROUND(AZ52,2)</f>
        <v>0</v>
      </c>
      <c r="BA51" s="78">
        <f>ROUND(BA52,2)</f>
        <v>0</v>
      </c>
      <c r="BB51" s="78">
        <f>ROUND(BB52,2)</f>
        <v>0</v>
      </c>
      <c r="BC51" s="78">
        <f>ROUND(BC52,2)</f>
        <v>0</v>
      </c>
      <c r="BD51" s="80">
        <f>ROUND(BD52,2)</f>
        <v>0</v>
      </c>
      <c r="BS51" s="62" t="s">
        <v>74</v>
      </c>
      <c r="BT51" s="62" t="s">
        <v>75</v>
      </c>
      <c r="BU51" s="81" t="s">
        <v>76</v>
      </c>
      <c r="BV51" s="62" t="s">
        <v>77</v>
      </c>
      <c r="BW51" s="62" t="s">
        <v>7</v>
      </c>
      <c r="BX51" s="62" t="s">
        <v>78</v>
      </c>
      <c r="CL51" s="62" t="s">
        <v>5</v>
      </c>
    </row>
    <row r="52" spans="1:91" s="5" customFormat="1" ht="14.45" customHeight="1">
      <c r="A52" s="82" t="s">
        <v>79</v>
      </c>
      <c r="B52" s="83"/>
      <c r="C52" s="84"/>
      <c r="D52" s="316" t="s">
        <v>80</v>
      </c>
      <c r="E52" s="316"/>
      <c r="F52" s="316"/>
      <c r="G52" s="316"/>
      <c r="H52" s="316"/>
      <c r="I52" s="85"/>
      <c r="J52" s="316" t="s">
        <v>81</v>
      </c>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4">
        <f>'SO-01 - Výměna ateliérový...'!J27</f>
        <v>0</v>
      </c>
      <c r="AH52" s="315"/>
      <c r="AI52" s="315"/>
      <c r="AJ52" s="315"/>
      <c r="AK52" s="315"/>
      <c r="AL52" s="315"/>
      <c r="AM52" s="315"/>
      <c r="AN52" s="314">
        <f>SUM(AG52,AT52)</f>
        <v>0</v>
      </c>
      <c r="AO52" s="315"/>
      <c r="AP52" s="315"/>
      <c r="AQ52" s="86" t="s">
        <v>82</v>
      </c>
      <c r="AR52" s="83"/>
      <c r="AS52" s="87">
        <v>0</v>
      </c>
      <c r="AT52" s="88">
        <f>ROUND(SUM(AV52:AW52),2)</f>
        <v>0</v>
      </c>
      <c r="AU52" s="89">
        <f>'SO-01 - Výměna ateliérový...'!P90</f>
        <v>0</v>
      </c>
      <c r="AV52" s="88">
        <f>'SO-01 - Výměna ateliérový...'!J30</f>
        <v>0</v>
      </c>
      <c r="AW52" s="88">
        <f>'SO-01 - Výměna ateliérový...'!J31</f>
        <v>0</v>
      </c>
      <c r="AX52" s="88">
        <f>'SO-01 - Výměna ateliérový...'!J32</f>
        <v>0</v>
      </c>
      <c r="AY52" s="88">
        <f>'SO-01 - Výměna ateliérový...'!J33</f>
        <v>0</v>
      </c>
      <c r="AZ52" s="88">
        <f>'SO-01 - Výměna ateliérový...'!F30</f>
        <v>0</v>
      </c>
      <c r="BA52" s="88">
        <f>'SO-01 - Výměna ateliérový...'!F31</f>
        <v>0</v>
      </c>
      <c r="BB52" s="88">
        <f>'SO-01 - Výměna ateliérový...'!F32</f>
        <v>0</v>
      </c>
      <c r="BC52" s="88">
        <f>'SO-01 - Výměna ateliérový...'!F33</f>
        <v>0</v>
      </c>
      <c r="BD52" s="90">
        <f>'SO-01 - Výměna ateliérový...'!F34</f>
        <v>0</v>
      </c>
      <c r="BT52" s="91" t="s">
        <v>83</v>
      </c>
      <c r="BV52" s="91" t="s">
        <v>77</v>
      </c>
      <c r="BW52" s="91" t="s">
        <v>84</v>
      </c>
      <c r="BX52" s="91" t="s">
        <v>7</v>
      </c>
      <c r="CL52" s="91" t="s">
        <v>5</v>
      </c>
      <c r="CM52" s="91" t="s">
        <v>85</v>
      </c>
    </row>
    <row r="53" spans="1:91" s="1" customFormat="1" ht="30" customHeight="1">
      <c r="B53" s="38"/>
      <c r="AR53" s="38"/>
    </row>
    <row r="54" spans="1:91" s="1" customFormat="1" ht="6.95" customHeight="1">
      <c r="B54" s="53"/>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38"/>
    </row>
  </sheetData>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SO-01 - Výměna ateliérový...'!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8"/>
  <sheetViews>
    <sheetView showGridLines="0" tabSelected="1" workbookViewId="0">
      <pane ySplit="1" topLeftCell="A167" activePane="bottomLeft" state="frozen"/>
      <selection pane="bottomLeft" activeCell="F176" sqref="F176"/>
    </sheetView>
  </sheetViews>
  <sheetFormatPr defaultRowHeight="1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92"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18"/>
      <c r="B1" s="93"/>
      <c r="C1" s="93"/>
      <c r="D1" s="94" t="s">
        <v>1</v>
      </c>
      <c r="E1" s="93"/>
      <c r="F1" s="95" t="s">
        <v>86</v>
      </c>
      <c r="G1" s="329" t="s">
        <v>87</v>
      </c>
      <c r="H1" s="329"/>
      <c r="I1" s="96"/>
      <c r="J1" s="95" t="s">
        <v>88</v>
      </c>
      <c r="K1" s="94" t="s">
        <v>89</v>
      </c>
      <c r="L1" s="95" t="s">
        <v>90</v>
      </c>
      <c r="M1" s="95"/>
      <c r="N1" s="95"/>
      <c r="O1" s="95"/>
      <c r="P1" s="95"/>
      <c r="Q1" s="95"/>
      <c r="R1" s="95"/>
      <c r="S1" s="95"/>
      <c r="T1" s="95"/>
      <c r="U1" s="17"/>
      <c r="V1" s="17"/>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70" ht="36.950000000000003" customHeight="1">
      <c r="L2" s="319" t="s">
        <v>8</v>
      </c>
      <c r="M2" s="320"/>
      <c r="N2" s="320"/>
      <c r="O2" s="320"/>
      <c r="P2" s="320"/>
      <c r="Q2" s="320"/>
      <c r="R2" s="320"/>
      <c r="S2" s="320"/>
      <c r="T2" s="320"/>
      <c r="U2" s="320"/>
      <c r="V2" s="320"/>
      <c r="AT2" s="21" t="s">
        <v>84</v>
      </c>
    </row>
    <row r="3" spans="1:70" ht="6.95" customHeight="1">
      <c r="B3" s="22"/>
      <c r="C3" s="23"/>
      <c r="D3" s="23"/>
      <c r="E3" s="23"/>
      <c r="F3" s="23"/>
      <c r="G3" s="23"/>
      <c r="H3" s="23"/>
      <c r="I3" s="97"/>
      <c r="J3" s="23"/>
      <c r="K3" s="24"/>
      <c r="AT3" s="21" t="s">
        <v>85</v>
      </c>
    </row>
    <row r="4" spans="1:70" ht="36.950000000000003" customHeight="1">
      <c r="B4" s="25"/>
      <c r="C4" s="26"/>
      <c r="D4" s="27" t="s">
        <v>91</v>
      </c>
      <c r="E4" s="26"/>
      <c r="F4" s="26"/>
      <c r="G4" s="26"/>
      <c r="H4" s="26"/>
      <c r="I4" s="98"/>
      <c r="J4" s="26"/>
      <c r="K4" s="28"/>
      <c r="M4" s="29" t="s">
        <v>13</v>
      </c>
      <c r="AT4" s="21" t="s">
        <v>6</v>
      </c>
    </row>
    <row r="5" spans="1:70" ht="6.95" customHeight="1">
      <c r="B5" s="25"/>
      <c r="C5" s="26"/>
      <c r="D5" s="26"/>
      <c r="E5" s="26"/>
      <c r="F5" s="26"/>
      <c r="G5" s="26"/>
      <c r="H5" s="26"/>
      <c r="I5" s="98"/>
      <c r="J5" s="26"/>
      <c r="K5" s="28"/>
    </row>
    <row r="6" spans="1:70">
      <c r="B6" s="25"/>
      <c r="C6" s="26"/>
      <c r="D6" s="34" t="s">
        <v>19</v>
      </c>
      <c r="E6" s="26"/>
      <c r="F6" s="26"/>
      <c r="G6" s="26"/>
      <c r="H6" s="26"/>
      <c r="I6" s="98"/>
      <c r="J6" s="26"/>
      <c r="K6" s="28"/>
    </row>
    <row r="7" spans="1:70" ht="14.45" customHeight="1">
      <c r="B7" s="25"/>
      <c r="C7" s="26"/>
      <c r="D7" s="26"/>
      <c r="E7" s="321" t="str">
        <f>'Rekapitulace stavby'!K6</f>
        <v>Výměna ateliérových oken Dejvická kolej</v>
      </c>
      <c r="F7" s="322"/>
      <c r="G7" s="322"/>
      <c r="H7" s="322"/>
      <c r="I7" s="98"/>
      <c r="J7" s="26"/>
      <c r="K7" s="28"/>
    </row>
    <row r="8" spans="1:70" s="1" customFormat="1">
      <c r="B8" s="38"/>
      <c r="C8" s="39"/>
      <c r="D8" s="34" t="s">
        <v>92</v>
      </c>
      <c r="E8" s="39"/>
      <c r="F8" s="39"/>
      <c r="G8" s="39"/>
      <c r="H8" s="39"/>
      <c r="I8" s="99"/>
      <c r="J8" s="39"/>
      <c r="K8" s="42"/>
    </row>
    <row r="9" spans="1:70" s="1" customFormat="1" ht="36.950000000000003" customHeight="1">
      <c r="B9" s="38"/>
      <c r="C9" s="39"/>
      <c r="D9" s="39"/>
      <c r="E9" s="323" t="s">
        <v>93</v>
      </c>
      <c r="F9" s="324"/>
      <c r="G9" s="324"/>
      <c r="H9" s="324"/>
      <c r="I9" s="99"/>
      <c r="J9" s="39"/>
      <c r="K9" s="42"/>
    </row>
    <row r="10" spans="1:70" s="1" customFormat="1" ht="13.5">
      <c r="B10" s="38"/>
      <c r="C10" s="39"/>
      <c r="D10" s="39"/>
      <c r="E10" s="39"/>
      <c r="F10" s="39"/>
      <c r="G10" s="39"/>
      <c r="H10" s="39"/>
      <c r="I10" s="99"/>
      <c r="J10" s="39"/>
      <c r="K10" s="42"/>
    </row>
    <row r="11" spans="1:70" s="1" customFormat="1" ht="14.45" customHeight="1">
      <c r="B11" s="38"/>
      <c r="C11" s="39"/>
      <c r="D11" s="34" t="s">
        <v>21</v>
      </c>
      <c r="E11" s="39"/>
      <c r="F11" s="32" t="s">
        <v>5</v>
      </c>
      <c r="G11" s="39"/>
      <c r="H11" s="39"/>
      <c r="I11" s="100" t="s">
        <v>22</v>
      </c>
      <c r="J11" s="32" t="s">
        <v>5</v>
      </c>
      <c r="K11" s="42"/>
    </row>
    <row r="12" spans="1:70" s="1" customFormat="1" ht="14.45" customHeight="1">
      <c r="B12" s="38"/>
      <c r="C12" s="39"/>
      <c r="D12" s="34" t="s">
        <v>23</v>
      </c>
      <c r="E12" s="39"/>
      <c r="F12" s="32" t="s">
        <v>24</v>
      </c>
      <c r="G12" s="39"/>
      <c r="H12" s="39"/>
      <c r="I12" s="100" t="s">
        <v>25</v>
      </c>
      <c r="J12" s="101" t="str">
        <f>'Rekapitulace stavby'!AN8</f>
        <v>19. 3. 2018</v>
      </c>
      <c r="K12" s="42"/>
    </row>
    <row r="13" spans="1:70" s="1" customFormat="1" ht="10.9" customHeight="1">
      <c r="B13" s="38"/>
      <c r="C13" s="39"/>
      <c r="D13" s="39"/>
      <c r="E13" s="39"/>
      <c r="F13" s="39"/>
      <c r="G13" s="39"/>
      <c r="H13" s="39"/>
      <c r="I13" s="99"/>
      <c r="J13" s="39"/>
      <c r="K13" s="42"/>
    </row>
    <row r="14" spans="1:70" s="1" customFormat="1" ht="14.45" customHeight="1">
      <c r="B14" s="38"/>
      <c r="C14" s="39"/>
      <c r="D14" s="34" t="s">
        <v>27</v>
      </c>
      <c r="E14" s="39"/>
      <c r="F14" s="39"/>
      <c r="G14" s="39"/>
      <c r="H14" s="39"/>
      <c r="I14" s="100" t="s">
        <v>28</v>
      </c>
      <c r="J14" s="32" t="s">
        <v>29</v>
      </c>
      <c r="K14" s="42"/>
    </row>
    <row r="15" spans="1:70" s="1" customFormat="1" ht="18" customHeight="1">
      <c r="B15" s="38"/>
      <c r="C15" s="39"/>
      <c r="D15" s="39"/>
      <c r="E15" s="32" t="s">
        <v>30</v>
      </c>
      <c r="F15" s="39"/>
      <c r="G15" s="39"/>
      <c r="H15" s="39"/>
      <c r="I15" s="100" t="s">
        <v>31</v>
      </c>
      <c r="J15" s="32" t="s">
        <v>5</v>
      </c>
      <c r="K15" s="42"/>
    </row>
    <row r="16" spans="1:70" s="1" customFormat="1" ht="6.95" customHeight="1">
      <c r="B16" s="38"/>
      <c r="C16" s="39"/>
      <c r="D16" s="39"/>
      <c r="E16" s="39"/>
      <c r="F16" s="39"/>
      <c r="G16" s="39"/>
      <c r="H16" s="39"/>
      <c r="I16" s="99"/>
      <c r="J16" s="39"/>
      <c r="K16" s="42"/>
    </row>
    <row r="17" spans="2:11" s="1" customFormat="1" ht="14.45" customHeight="1">
      <c r="B17" s="38"/>
      <c r="C17" s="39"/>
      <c r="D17" s="34" t="s">
        <v>32</v>
      </c>
      <c r="E17" s="39"/>
      <c r="F17" s="39"/>
      <c r="G17" s="39"/>
      <c r="H17" s="39"/>
      <c r="I17" s="100" t="s">
        <v>28</v>
      </c>
      <c r="J17" s="32" t="str">
        <f>IF('Rekapitulace stavby'!AN13="Vyplň údaj","",IF('Rekapitulace stavby'!AN13="","",'Rekapitulace stavby'!AN13))</f>
        <v/>
      </c>
      <c r="K17" s="42"/>
    </row>
    <row r="18" spans="2:11" s="1" customFormat="1" ht="18" customHeight="1">
      <c r="B18" s="38"/>
      <c r="C18" s="39"/>
      <c r="D18" s="39"/>
      <c r="E18" s="32" t="str">
        <f>IF('Rekapitulace stavby'!E14="Vyplň údaj","",IF('Rekapitulace stavby'!E14="","",'Rekapitulace stavby'!E14))</f>
        <v/>
      </c>
      <c r="F18" s="39"/>
      <c r="G18" s="39"/>
      <c r="H18" s="39"/>
      <c r="I18" s="100" t="s">
        <v>31</v>
      </c>
      <c r="J18" s="32" t="str">
        <f>IF('Rekapitulace stavby'!AN14="Vyplň údaj","",IF('Rekapitulace stavby'!AN14="","",'Rekapitulace stavby'!AN14))</f>
        <v/>
      </c>
      <c r="K18" s="42"/>
    </row>
    <row r="19" spans="2:11" s="1" customFormat="1" ht="6.95" customHeight="1">
      <c r="B19" s="38"/>
      <c r="C19" s="39"/>
      <c r="D19" s="39"/>
      <c r="E19" s="39"/>
      <c r="F19" s="39"/>
      <c r="G19" s="39"/>
      <c r="H19" s="39"/>
      <c r="I19" s="99"/>
      <c r="J19" s="39"/>
      <c r="K19" s="42"/>
    </row>
    <row r="20" spans="2:11" s="1" customFormat="1" ht="14.45" customHeight="1">
      <c r="B20" s="38"/>
      <c r="C20" s="39"/>
      <c r="D20" s="34" t="s">
        <v>34</v>
      </c>
      <c r="E20" s="39"/>
      <c r="F20" s="39"/>
      <c r="G20" s="39"/>
      <c r="H20" s="39"/>
      <c r="I20" s="100" t="s">
        <v>28</v>
      </c>
      <c r="J20" s="32" t="s">
        <v>35</v>
      </c>
      <c r="K20" s="42"/>
    </row>
    <row r="21" spans="2:11" s="1" customFormat="1" ht="18" customHeight="1">
      <c r="B21" s="38"/>
      <c r="C21" s="39"/>
      <c r="D21" s="39"/>
      <c r="E21" s="32" t="s">
        <v>36</v>
      </c>
      <c r="F21" s="39"/>
      <c r="G21" s="39"/>
      <c r="H21" s="39"/>
      <c r="I21" s="100" t="s">
        <v>31</v>
      </c>
      <c r="J21" s="32" t="s">
        <v>37</v>
      </c>
      <c r="K21" s="42"/>
    </row>
    <row r="22" spans="2:11" s="1" customFormat="1" ht="6.95" customHeight="1">
      <c r="B22" s="38"/>
      <c r="C22" s="39"/>
      <c r="D22" s="39"/>
      <c r="E22" s="39"/>
      <c r="F22" s="39"/>
      <c r="G22" s="39"/>
      <c r="H22" s="39"/>
      <c r="I22" s="99"/>
      <c r="J22" s="39"/>
      <c r="K22" s="42"/>
    </row>
    <row r="23" spans="2:11" s="1" customFormat="1" ht="14.45" customHeight="1">
      <c r="B23" s="38"/>
      <c r="C23" s="39"/>
      <c r="D23" s="34" t="s">
        <v>39</v>
      </c>
      <c r="E23" s="39"/>
      <c r="F23" s="39"/>
      <c r="G23" s="39"/>
      <c r="H23" s="39"/>
      <c r="I23" s="99"/>
      <c r="J23" s="39"/>
      <c r="K23" s="42"/>
    </row>
    <row r="24" spans="2:11" s="6" customFormat="1" ht="14.45" customHeight="1">
      <c r="B24" s="102"/>
      <c r="C24" s="103"/>
      <c r="D24" s="103"/>
      <c r="E24" s="291" t="s">
        <v>5</v>
      </c>
      <c r="F24" s="291"/>
      <c r="G24" s="291"/>
      <c r="H24" s="291"/>
      <c r="I24" s="104"/>
      <c r="J24" s="103"/>
      <c r="K24" s="105"/>
    </row>
    <row r="25" spans="2:11" s="1" customFormat="1" ht="6.95" customHeight="1">
      <c r="B25" s="38"/>
      <c r="C25" s="39"/>
      <c r="D25" s="39"/>
      <c r="E25" s="39"/>
      <c r="F25" s="39"/>
      <c r="G25" s="39"/>
      <c r="H25" s="39"/>
      <c r="I25" s="99"/>
      <c r="J25" s="39"/>
      <c r="K25" s="42"/>
    </row>
    <row r="26" spans="2:11" s="1" customFormat="1" ht="6.95" customHeight="1">
      <c r="B26" s="38"/>
      <c r="C26" s="39"/>
      <c r="D26" s="65"/>
      <c r="E26" s="65"/>
      <c r="F26" s="65"/>
      <c r="G26" s="65"/>
      <c r="H26" s="65"/>
      <c r="I26" s="106"/>
      <c r="J26" s="65"/>
      <c r="K26" s="107"/>
    </row>
    <row r="27" spans="2:11" s="1" customFormat="1" ht="25.35" customHeight="1">
      <c r="B27" s="38"/>
      <c r="C27" s="39"/>
      <c r="D27" s="108" t="s">
        <v>41</v>
      </c>
      <c r="E27" s="39"/>
      <c r="F27" s="39"/>
      <c r="G27" s="39"/>
      <c r="H27" s="39"/>
      <c r="I27" s="99"/>
      <c r="J27" s="109">
        <f>ROUND(J90,2)</f>
        <v>0</v>
      </c>
      <c r="K27" s="42"/>
    </row>
    <row r="28" spans="2:11" s="1" customFormat="1" ht="6.95" customHeight="1">
      <c r="B28" s="38"/>
      <c r="C28" s="39"/>
      <c r="D28" s="65"/>
      <c r="E28" s="65"/>
      <c r="F28" s="65"/>
      <c r="G28" s="65"/>
      <c r="H28" s="65"/>
      <c r="I28" s="106"/>
      <c r="J28" s="65"/>
      <c r="K28" s="107"/>
    </row>
    <row r="29" spans="2:11" s="1" customFormat="1" ht="14.45" customHeight="1">
      <c r="B29" s="38"/>
      <c r="C29" s="39"/>
      <c r="D29" s="39"/>
      <c r="E29" s="39"/>
      <c r="F29" s="43" t="s">
        <v>43</v>
      </c>
      <c r="G29" s="39"/>
      <c r="H29" s="39"/>
      <c r="I29" s="110" t="s">
        <v>42</v>
      </c>
      <c r="J29" s="43" t="s">
        <v>44</v>
      </c>
      <c r="K29" s="42"/>
    </row>
    <row r="30" spans="2:11" s="1" customFormat="1" ht="14.45" customHeight="1">
      <c r="B30" s="38"/>
      <c r="C30" s="39"/>
      <c r="D30" s="46" t="s">
        <v>45</v>
      </c>
      <c r="E30" s="46" t="s">
        <v>46</v>
      </c>
      <c r="F30" s="111">
        <f>ROUND(SUM(BE90:BE207), 2)</f>
        <v>0</v>
      </c>
      <c r="G30" s="39"/>
      <c r="H30" s="39"/>
      <c r="I30" s="112">
        <v>0.21</v>
      </c>
      <c r="J30" s="111">
        <f>ROUND(ROUND((SUM(BE90:BE207)), 2)*I30, 2)</f>
        <v>0</v>
      </c>
      <c r="K30" s="42"/>
    </row>
    <row r="31" spans="2:11" s="1" customFormat="1" ht="14.45" customHeight="1">
      <c r="B31" s="38"/>
      <c r="C31" s="39"/>
      <c r="D31" s="39"/>
      <c r="E31" s="46" t="s">
        <v>47</v>
      </c>
      <c r="F31" s="111">
        <f>ROUND(SUM(BF90:BF207), 2)</f>
        <v>0</v>
      </c>
      <c r="G31" s="39"/>
      <c r="H31" s="39"/>
      <c r="I31" s="112">
        <v>0.15</v>
      </c>
      <c r="J31" s="111">
        <f>ROUND(ROUND((SUM(BF90:BF207)), 2)*I31, 2)</f>
        <v>0</v>
      </c>
      <c r="K31" s="42"/>
    </row>
    <row r="32" spans="2:11" s="1" customFormat="1" ht="14.45" hidden="1" customHeight="1">
      <c r="B32" s="38"/>
      <c r="C32" s="39"/>
      <c r="D32" s="39"/>
      <c r="E32" s="46" t="s">
        <v>48</v>
      </c>
      <c r="F32" s="111">
        <f>ROUND(SUM(BG90:BG207), 2)</f>
        <v>0</v>
      </c>
      <c r="G32" s="39"/>
      <c r="H32" s="39"/>
      <c r="I32" s="112">
        <v>0.21</v>
      </c>
      <c r="J32" s="111">
        <v>0</v>
      </c>
      <c r="K32" s="42"/>
    </row>
    <row r="33" spans="2:11" s="1" customFormat="1" ht="14.45" hidden="1" customHeight="1">
      <c r="B33" s="38"/>
      <c r="C33" s="39"/>
      <c r="D33" s="39"/>
      <c r="E33" s="46" t="s">
        <v>49</v>
      </c>
      <c r="F33" s="111">
        <f>ROUND(SUM(BH90:BH207), 2)</f>
        <v>0</v>
      </c>
      <c r="G33" s="39"/>
      <c r="H33" s="39"/>
      <c r="I33" s="112">
        <v>0.15</v>
      </c>
      <c r="J33" s="111">
        <v>0</v>
      </c>
      <c r="K33" s="42"/>
    </row>
    <row r="34" spans="2:11" s="1" customFormat="1" ht="14.45" hidden="1" customHeight="1">
      <c r="B34" s="38"/>
      <c r="C34" s="39"/>
      <c r="D34" s="39"/>
      <c r="E34" s="46" t="s">
        <v>50</v>
      </c>
      <c r="F34" s="111">
        <f>ROUND(SUM(BI90:BI207), 2)</f>
        <v>0</v>
      </c>
      <c r="G34" s="39"/>
      <c r="H34" s="39"/>
      <c r="I34" s="112">
        <v>0</v>
      </c>
      <c r="J34" s="111">
        <v>0</v>
      </c>
      <c r="K34" s="42"/>
    </row>
    <row r="35" spans="2:11" s="1" customFormat="1" ht="6.95" customHeight="1">
      <c r="B35" s="38"/>
      <c r="C35" s="39"/>
      <c r="D35" s="39"/>
      <c r="E35" s="39"/>
      <c r="F35" s="39"/>
      <c r="G35" s="39"/>
      <c r="H35" s="39"/>
      <c r="I35" s="99"/>
      <c r="J35" s="39"/>
      <c r="K35" s="42"/>
    </row>
    <row r="36" spans="2:11" s="1" customFormat="1" ht="25.35" customHeight="1">
      <c r="B36" s="38"/>
      <c r="C36" s="113"/>
      <c r="D36" s="114" t="s">
        <v>51</v>
      </c>
      <c r="E36" s="68"/>
      <c r="F36" s="68"/>
      <c r="G36" s="115" t="s">
        <v>52</v>
      </c>
      <c r="H36" s="116" t="s">
        <v>53</v>
      </c>
      <c r="I36" s="117"/>
      <c r="J36" s="118">
        <f>SUM(J27:J34)</f>
        <v>0</v>
      </c>
      <c r="K36" s="119"/>
    </row>
    <row r="37" spans="2:11" s="1" customFormat="1" ht="14.45" customHeight="1">
      <c r="B37" s="53"/>
      <c r="C37" s="54"/>
      <c r="D37" s="54"/>
      <c r="E37" s="54"/>
      <c r="F37" s="54"/>
      <c r="G37" s="54"/>
      <c r="H37" s="54"/>
      <c r="I37" s="120"/>
      <c r="J37" s="54"/>
      <c r="K37" s="55"/>
    </row>
    <row r="41" spans="2:11" s="1" customFormat="1" ht="6.95" customHeight="1">
      <c r="B41" s="56"/>
      <c r="C41" s="57"/>
      <c r="D41" s="57"/>
      <c r="E41" s="57"/>
      <c r="F41" s="57"/>
      <c r="G41" s="57"/>
      <c r="H41" s="57"/>
      <c r="I41" s="121"/>
      <c r="J41" s="57"/>
      <c r="K41" s="122"/>
    </row>
    <row r="42" spans="2:11" s="1" customFormat="1" ht="36.950000000000003" customHeight="1">
      <c r="B42" s="38"/>
      <c r="C42" s="27" t="s">
        <v>94</v>
      </c>
      <c r="D42" s="39"/>
      <c r="E42" s="39"/>
      <c r="F42" s="39"/>
      <c r="G42" s="39"/>
      <c r="H42" s="39"/>
      <c r="I42" s="99"/>
      <c r="J42" s="39"/>
      <c r="K42" s="42"/>
    </row>
    <row r="43" spans="2:11" s="1" customFormat="1" ht="6.95" customHeight="1">
      <c r="B43" s="38"/>
      <c r="C43" s="39"/>
      <c r="D43" s="39"/>
      <c r="E43" s="39"/>
      <c r="F43" s="39"/>
      <c r="G43" s="39"/>
      <c r="H43" s="39"/>
      <c r="I43" s="99"/>
      <c r="J43" s="39"/>
      <c r="K43" s="42"/>
    </row>
    <row r="44" spans="2:11" s="1" customFormat="1" ht="14.45" customHeight="1">
      <c r="B44" s="38"/>
      <c r="C44" s="34" t="s">
        <v>19</v>
      </c>
      <c r="D44" s="39"/>
      <c r="E44" s="39"/>
      <c r="F44" s="39"/>
      <c r="G44" s="39"/>
      <c r="H44" s="39"/>
      <c r="I44" s="99"/>
      <c r="J44" s="39"/>
      <c r="K44" s="42"/>
    </row>
    <row r="45" spans="2:11" s="1" customFormat="1" ht="14.45" customHeight="1">
      <c r="B45" s="38"/>
      <c r="C45" s="39"/>
      <c r="D45" s="39"/>
      <c r="E45" s="321" t="str">
        <f>E7</f>
        <v>Výměna ateliérových oken Dejvická kolej</v>
      </c>
      <c r="F45" s="322"/>
      <c r="G45" s="322"/>
      <c r="H45" s="322"/>
      <c r="I45" s="99"/>
      <c r="J45" s="39"/>
      <c r="K45" s="42"/>
    </row>
    <row r="46" spans="2:11" s="1" customFormat="1" ht="14.45" customHeight="1">
      <c r="B46" s="38"/>
      <c r="C46" s="34" t="s">
        <v>92</v>
      </c>
      <c r="D46" s="39"/>
      <c r="E46" s="39"/>
      <c r="F46" s="39"/>
      <c r="G46" s="39"/>
      <c r="H46" s="39"/>
      <c r="I46" s="99"/>
      <c r="J46" s="39"/>
      <c r="K46" s="42"/>
    </row>
    <row r="47" spans="2:11" s="1" customFormat="1" ht="16.149999999999999" customHeight="1">
      <c r="B47" s="38"/>
      <c r="C47" s="39"/>
      <c r="D47" s="39"/>
      <c r="E47" s="323" t="str">
        <f>E9</f>
        <v>SO-01 - Výměna ateliérových oken</v>
      </c>
      <c r="F47" s="324"/>
      <c r="G47" s="324"/>
      <c r="H47" s="324"/>
      <c r="I47" s="99"/>
      <c r="J47" s="39"/>
      <c r="K47" s="42"/>
    </row>
    <row r="48" spans="2:11" s="1" customFormat="1" ht="6.95" customHeight="1">
      <c r="B48" s="38"/>
      <c r="C48" s="39"/>
      <c r="D48" s="39"/>
      <c r="E48" s="39"/>
      <c r="F48" s="39"/>
      <c r="G48" s="39"/>
      <c r="H48" s="39"/>
      <c r="I48" s="99"/>
      <c r="J48" s="39"/>
      <c r="K48" s="42"/>
    </row>
    <row r="49" spans="2:47" s="1" customFormat="1" ht="18" customHeight="1">
      <c r="B49" s="38"/>
      <c r="C49" s="34" t="s">
        <v>23</v>
      </c>
      <c r="D49" s="39"/>
      <c r="E49" s="39"/>
      <c r="F49" s="32" t="str">
        <f>F12</f>
        <v>Zikova 19</v>
      </c>
      <c r="G49" s="39"/>
      <c r="H49" s="39"/>
      <c r="I49" s="100" t="s">
        <v>25</v>
      </c>
      <c r="J49" s="101" t="str">
        <f>IF(J12="","",J12)</f>
        <v>19. 3. 2018</v>
      </c>
      <c r="K49" s="42"/>
    </row>
    <row r="50" spans="2:47" s="1" customFormat="1" ht="6.95" customHeight="1">
      <c r="B50" s="38"/>
      <c r="C50" s="39"/>
      <c r="D50" s="39"/>
      <c r="E50" s="39"/>
      <c r="F50" s="39"/>
      <c r="G50" s="39"/>
      <c r="H50" s="39"/>
      <c r="I50" s="99"/>
      <c r="J50" s="39"/>
      <c r="K50" s="42"/>
    </row>
    <row r="51" spans="2:47" s="1" customFormat="1">
      <c r="B51" s="38"/>
      <c r="C51" s="34" t="s">
        <v>27</v>
      </c>
      <c r="D51" s="39"/>
      <c r="E51" s="39"/>
      <c r="F51" s="32" t="str">
        <f>E15</f>
        <v>ČVUT, Správa účelových zařízení,  Praha 6</v>
      </c>
      <c r="G51" s="39"/>
      <c r="H51" s="39"/>
      <c r="I51" s="100" t="s">
        <v>34</v>
      </c>
      <c r="J51" s="291" t="str">
        <f>E21</f>
        <v>RH-Architekti s.r.o., Vltavská 207/20, Praha 5</v>
      </c>
      <c r="K51" s="42"/>
    </row>
    <row r="52" spans="2:47" s="1" customFormat="1" ht="14.45" customHeight="1">
      <c r="B52" s="38"/>
      <c r="C52" s="34" t="s">
        <v>32</v>
      </c>
      <c r="D52" s="39"/>
      <c r="E52" s="39"/>
      <c r="F52" s="32" t="str">
        <f>IF(E18="","",E18)</f>
        <v/>
      </c>
      <c r="G52" s="39"/>
      <c r="H52" s="39"/>
      <c r="I52" s="99"/>
      <c r="J52" s="325"/>
      <c r="K52" s="42"/>
    </row>
    <row r="53" spans="2:47" s="1" customFormat="1" ht="10.35" customHeight="1">
      <c r="B53" s="38"/>
      <c r="C53" s="39"/>
      <c r="D53" s="39"/>
      <c r="E53" s="39"/>
      <c r="F53" s="39"/>
      <c r="G53" s="39"/>
      <c r="H53" s="39"/>
      <c r="I53" s="99"/>
      <c r="J53" s="39"/>
      <c r="K53" s="42"/>
    </row>
    <row r="54" spans="2:47" s="1" customFormat="1" ht="29.25" customHeight="1">
      <c r="B54" s="38"/>
      <c r="C54" s="123" t="s">
        <v>95</v>
      </c>
      <c r="D54" s="113"/>
      <c r="E54" s="113"/>
      <c r="F54" s="113"/>
      <c r="G54" s="113"/>
      <c r="H54" s="113"/>
      <c r="I54" s="124"/>
      <c r="J54" s="125" t="s">
        <v>96</v>
      </c>
      <c r="K54" s="126"/>
    </row>
    <row r="55" spans="2:47" s="1" customFormat="1" ht="10.35" customHeight="1">
      <c r="B55" s="38"/>
      <c r="C55" s="39"/>
      <c r="D55" s="39"/>
      <c r="E55" s="39"/>
      <c r="F55" s="39"/>
      <c r="G55" s="39"/>
      <c r="H55" s="39"/>
      <c r="I55" s="99"/>
      <c r="J55" s="39"/>
      <c r="K55" s="42"/>
    </row>
    <row r="56" spans="2:47" s="1" customFormat="1" ht="29.25" customHeight="1">
      <c r="B56" s="38"/>
      <c r="C56" s="127" t="s">
        <v>97</v>
      </c>
      <c r="D56" s="39"/>
      <c r="E56" s="39"/>
      <c r="F56" s="39"/>
      <c r="G56" s="39"/>
      <c r="H56" s="39"/>
      <c r="I56" s="99"/>
      <c r="J56" s="109">
        <f>J90</f>
        <v>0</v>
      </c>
      <c r="K56" s="42"/>
      <c r="AU56" s="21" t="s">
        <v>98</v>
      </c>
    </row>
    <row r="57" spans="2:47" s="7" customFormat="1" ht="24.95" customHeight="1">
      <c r="B57" s="128"/>
      <c r="C57" s="129"/>
      <c r="D57" s="130" t="s">
        <v>99</v>
      </c>
      <c r="E57" s="131"/>
      <c r="F57" s="131"/>
      <c r="G57" s="131"/>
      <c r="H57" s="131"/>
      <c r="I57" s="132"/>
      <c r="J57" s="133">
        <f>J91</f>
        <v>0</v>
      </c>
      <c r="K57" s="134"/>
    </row>
    <row r="58" spans="2:47" s="8" customFormat="1" ht="19.899999999999999" customHeight="1">
      <c r="B58" s="135"/>
      <c r="C58" s="136"/>
      <c r="D58" s="137" t="s">
        <v>100</v>
      </c>
      <c r="E58" s="138"/>
      <c r="F58" s="138"/>
      <c r="G58" s="138"/>
      <c r="H58" s="138"/>
      <c r="I58" s="139"/>
      <c r="J58" s="140">
        <f>J92</f>
        <v>0</v>
      </c>
      <c r="K58" s="141"/>
    </row>
    <row r="59" spans="2:47" s="8" customFormat="1" ht="19.899999999999999" customHeight="1">
      <c r="B59" s="135"/>
      <c r="C59" s="136"/>
      <c r="D59" s="137" t="s">
        <v>101</v>
      </c>
      <c r="E59" s="138"/>
      <c r="F59" s="138"/>
      <c r="G59" s="138"/>
      <c r="H59" s="138"/>
      <c r="I59" s="139"/>
      <c r="J59" s="140">
        <f>J97</f>
        <v>0</v>
      </c>
      <c r="K59" s="141"/>
    </row>
    <row r="60" spans="2:47" s="8" customFormat="1" ht="19.899999999999999" customHeight="1">
      <c r="B60" s="135"/>
      <c r="C60" s="136"/>
      <c r="D60" s="137" t="s">
        <v>102</v>
      </c>
      <c r="E60" s="138"/>
      <c r="F60" s="138"/>
      <c r="G60" s="138"/>
      <c r="H60" s="138"/>
      <c r="I60" s="139"/>
      <c r="J60" s="140">
        <f>J106</f>
        <v>0</v>
      </c>
      <c r="K60" s="141"/>
    </row>
    <row r="61" spans="2:47" s="8" customFormat="1" ht="19.899999999999999" customHeight="1">
      <c r="B61" s="135"/>
      <c r="C61" s="136"/>
      <c r="D61" s="137" t="s">
        <v>103</v>
      </c>
      <c r="E61" s="138"/>
      <c r="F61" s="138"/>
      <c r="G61" s="138"/>
      <c r="H61" s="138"/>
      <c r="I61" s="139"/>
      <c r="J61" s="140">
        <f>J120</f>
        <v>0</v>
      </c>
      <c r="K61" s="141"/>
    </row>
    <row r="62" spans="2:47" s="7" customFormat="1" ht="24.95" customHeight="1">
      <c r="B62" s="128"/>
      <c r="C62" s="129"/>
      <c r="D62" s="130" t="s">
        <v>104</v>
      </c>
      <c r="E62" s="131"/>
      <c r="F62" s="131"/>
      <c r="G62" s="131"/>
      <c r="H62" s="131"/>
      <c r="I62" s="132"/>
      <c r="J62" s="133">
        <f>J124</f>
        <v>0</v>
      </c>
      <c r="K62" s="134"/>
    </row>
    <row r="63" spans="2:47" s="8" customFormat="1" ht="19.899999999999999" customHeight="1">
      <c r="B63" s="135"/>
      <c r="C63" s="136"/>
      <c r="D63" s="137" t="s">
        <v>105</v>
      </c>
      <c r="E63" s="138"/>
      <c r="F63" s="138"/>
      <c r="G63" s="138"/>
      <c r="H63" s="138"/>
      <c r="I63" s="139"/>
      <c r="J63" s="140">
        <f>J125</f>
        <v>0</v>
      </c>
      <c r="K63" s="141"/>
    </row>
    <row r="64" spans="2:47" s="8" customFormat="1" ht="19.899999999999999" customHeight="1">
      <c r="B64" s="135"/>
      <c r="C64" s="136"/>
      <c r="D64" s="137" t="s">
        <v>106</v>
      </c>
      <c r="E64" s="138"/>
      <c r="F64" s="138"/>
      <c r="G64" s="138"/>
      <c r="H64" s="138"/>
      <c r="I64" s="139"/>
      <c r="J64" s="140">
        <f>J156</f>
        <v>0</v>
      </c>
      <c r="K64" s="141"/>
    </row>
    <row r="65" spans="2:12" s="8" customFormat="1" ht="19.899999999999999" customHeight="1">
      <c r="B65" s="135"/>
      <c r="C65" s="136"/>
      <c r="D65" s="137" t="s">
        <v>107</v>
      </c>
      <c r="E65" s="138"/>
      <c r="F65" s="138"/>
      <c r="G65" s="138"/>
      <c r="H65" s="138"/>
      <c r="I65" s="139"/>
      <c r="J65" s="140">
        <f>J166</f>
        <v>0</v>
      </c>
      <c r="K65" s="141"/>
    </row>
    <row r="66" spans="2:12" s="8" customFormat="1" ht="19.899999999999999" customHeight="1">
      <c r="B66" s="135"/>
      <c r="C66" s="136"/>
      <c r="D66" s="137" t="s">
        <v>108</v>
      </c>
      <c r="E66" s="138"/>
      <c r="F66" s="138"/>
      <c r="G66" s="138"/>
      <c r="H66" s="138"/>
      <c r="I66" s="139"/>
      <c r="J66" s="140">
        <f>J184</f>
        <v>0</v>
      </c>
      <c r="K66" s="141"/>
    </row>
    <row r="67" spans="2:12" s="8" customFormat="1" ht="19.899999999999999" customHeight="1">
      <c r="B67" s="135"/>
      <c r="C67" s="136"/>
      <c r="D67" s="137" t="s">
        <v>109</v>
      </c>
      <c r="E67" s="138"/>
      <c r="F67" s="138"/>
      <c r="G67" s="138"/>
      <c r="H67" s="138"/>
      <c r="I67" s="139"/>
      <c r="J67" s="140">
        <f>J198</f>
        <v>0</v>
      </c>
      <c r="K67" s="141"/>
    </row>
    <row r="68" spans="2:12" s="7" customFormat="1" ht="24.95" customHeight="1">
      <c r="B68" s="128"/>
      <c r="C68" s="129"/>
      <c r="D68" s="130" t="s">
        <v>110</v>
      </c>
      <c r="E68" s="131"/>
      <c r="F68" s="131"/>
      <c r="G68" s="131"/>
      <c r="H68" s="131"/>
      <c r="I68" s="132"/>
      <c r="J68" s="133">
        <f>J201</f>
        <v>0</v>
      </c>
      <c r="K68" s="134"/>
    </row>
    <row r="69" spans="2:12" s="8" customFormat="1" ht="19.899999999999999" customHeight="1">
      <c r="B69" s="135"/>
      <c r="C69" s="136"/>
      <c r="D69" s="137" t="s">
        <v>111</v>
      </c>
      <c r="E69" s="138"/>
      <c r="F69" s="138"/>
      <c r="G69" s="138"/>
      <c r="H69" s="138"/>
      <c r="I69" s="139"/>
      <c r="J69" s="140">
        <f>J202</f>
        <v>0</v>
      </c>
      <c r="K69" s="141"/>
    </row>
    <row r="70" spans="2:12" s="8" customFormat="1" ht="19.899999999999999" customHeight="1">
      <c r="B70" s="135"/>
      <c r="C70" s="136"/>
      <c r="D70" s="137" t="s">
        <v>112</v>
      </c>
      <c r="E70" s="138"/>
      <c r="F70" s="138"/>
      <c r="G70" s="138"/>
      <c r="H70" s="138"/>
      <c r="I70" s="139"/>
      <c r="J70" s="140">
        <f>J205</f>
        <v>0</v>
      </c>
      <c r="K70" s="141"/>
    </row>
    <row r="71" spans="2:12" s="1" customFormat="1" ht="21.75" customHeight="1">
      <c r="B71" s="38"/>
      <c r="C71" s="39"/>
      <c r="D71" s="39"/>
      <c r="E71" s="39"/>
      <c r="F71" s="39"/>
      <c r="G71" s="39"/>
      <c r="H71" s="39"/>
      <c r="I71" s="99"/>
      <c r="J71" s="39"/>
      <c r="K71" s="42"/>
    </row>
    <row r="72" spans="2:12" s="1" customFormat="1" ht="6.95" customHeight="1">
      <c r="B72" s="53"/>
      <c r="C72" s="54"/>
      <c r="D72" s="54"/>
      <c r="E72" s="54"/>
      <c r="F72" s="54"/>
      <c r="G72" s="54"/>
      <c r="H72" s="54"/>
      <c r="I72" s="120"/>
      <c r="J72" s="54"/>
      <c r="K72" s="55"/>
    </row>
    <row r="76" spans="2:12" s="1" customFormat="1" ht="6.95" customHeight="1">
      <c r="B76" s="56"/>
      <c r="C76" s="57"/>
      <c r="D76" s="57"/>
      <c r="E76" s="57"/>
      <c r="F76" s="57"/>
      <c r="G76" s="57"/>
      <c r="H76" s="57"/>
      <c r="I76" s="121"/>
      <c r="J76" s="57"/>
      <c r="K76" s="57"/>
      <c r="L76" s="38"/>
    </row>
    <row r="77" spans="2:12" s="1" customFormat="1" ht="36.950000000000003" customHeight="1">
      <c r="B77" s="38"/>
      <c r="C77" s="58" t="s">
        <v>113</v>
      </c>
      <c r="L77" s="38"/>
    </row>
    <row r="78" spans="2:12" s="1" customFormat="1" ht="6.95" customHeight="1">
      <c r="B78" s="38"/>
      <c r="L78" s="38"/>
    </row>
    <row r="79" spans="2:12" s="1" customFormat="1" ht="14.45" customHeight="1">
      <c r="B79" s="38"/>
      <c r="C79" s="60" t="s">
        <v>19</v>
      </c>
      <c r="L79" s="38"/>
    </row>
    <row r="80" spans="2:12" s="1" customFormat="1" ht="14.45" customHeight="1">
      <c r="B80" s="38"/>
      <c r="E80" s="326" t="str">
        <f>E7</f>
        <v>Výměna ateliérových oken Dejvická kolej</v>
      </c>
      <c r="F80" s="327"/>
      <c r="G80" s="327"/>
      <c r="H80" s="327"/>
      <c r="L80" s="38"/>
    </row>
    <row r="81" spans="2:65" s="1" customFormat="1" ht="14.45" customHeight="1">
      <c r="B81" s="38"/>
      <c r="C81" s="60" t="s">
        <v>92</v>
      </c>
      <c r="L81" s="38"/>
    </row>
    <row r="82" spans="2:65" s="1" customFormat="1" ht="16.149999999999999" customHeight="1">
      <c r="B82" s="38"/>
      <c r="E82" s="302" t="str">
        <f>E9</f>
        <v>SO-01 - Výměna ateliérových oken</v>
      </c>
      <c r="F82" s="328"/>
      <c r="G82" s="328"/>
      <c r="H82" s="328"/>
      <c r="L82" s="38"/>
    </row>
    <row r="83" spans="2:65" s="1" customFormat="1" ht="6.95" customHeight="1">
      <c r="B83" s="38"/>
      <c r="L83" s="38"/>
    </row>
    <row r="84" spans="2:65" s="1" customFormat="1" ht="18" customHeight="1">
      <c r="B84" s="38"/>
      <c r="C84" s="60" t="s">
        <v>23</v>
      </c>
      <c r="F84" s="142" t="str">
        <f>F12</f>
        <v>Zikova 19</v>
      </c>
      <c r="I84" s="143" t="s">
        <v>25</v>
      </c>
      <c r="J84" s="64" t="str">
        <f>IF(J12="","",J12)</f>
        <v>19. 3. 2018</v>
      </c>
      <c r="L84" s="38"/>
    </row>
    <row r="85" spans="2:65" s="1" customFormat="1" ht="6.95" customHeight="1">
      <c r="B85" s="38"/>
      <c r="L85" s="38"/>
    </row>
    <row r="86" spans="2:65" s="1" customFormat="1">
      <c r="B86" s="38"/>
      <c r="C86" s="60" t="s">
        <v>27</v>
      </c>
      <c r="F86" s="142" t="str">
        <f>E15</f>
        <v>ČVUT, Správa účelových zařízení,  Praha 6</v>
      </c>
      <c r="I86" s="143" t="s">
        <v>34</v>
      </c>
      <c r="J86" s="142" t="str">
        <f>E21</f>
        <v>RH-Architekti s.r.o., Vltavská 207/20, Praha 5</v>
      </c>
      <c r="L86" s="38"/>
    </row>
    <row r="87" spans="2:65" s="1" customFormat="1" ht="14.45" customHeight="1">
      <c r="B87" s="38"/>
      <c r="C87" s="60" t="s">
        <v>32</v>
      </c>
      <c r="F87" s="142" t="str">
        <f>IF(E18="","",E18)</f>
        <v/>
      </c>
      <c r="L87" s="38"/>
    </row>
    <row r="88" spans="2:65" s="1" customFormat="1" ht="10.35" customHeight="1">
      <c r="B88" s="38"/>
      <c r="L88" s="38"/>
    </row>
    <row r="89" spans="2:65" s="9" customFormat="1" ht="29.25" customHeight="1">
      <c r="B89" s="144"/>
      <c r="C89" s="145" t="s">
        <v>114</v>
      </c>
      <c r="D89" s="146" t="s">
        <v>60</v>
      </c>
      <c r="E89" s="146" t="s">
        <v>56</v>
      </c>
      <c r="F89" s="146" t="s">
        <v>115</v>
      </c>
      <c r="G89" s="146" t="s">
        <v>116</v>
      </c>
      <c r="H89" s="146" t="s">
        <v>117</v>
      </c>
      <c r="I89" s="147" t="s">
        <v>118</v>
      </c>
      <c r="J89" s="146" t="s">
        <v>96</v>
      </c>
      <c r="K89" s="148" t="s">
        <v>119</v>
      </c>
      <c r="L89" s="144"/>
      <c r="M89" s="70" t="s">
        <v>120</v>
      </c>
      <c r="N89" s="71" t="s">
        <v>45</v>
      </c>
      <c r="O89" s="71" t="s">
        <v>121</v>
      </c>
      <c r="P89" s="71" t="s">
        <v>122</v>
      </c>
      <c r="Q89" s="71" t="s">
        <v>123</v>
      </c>
      <c r="R89" s="71" t="s">
        <v>124</v>
      </c>
      <c r="S89" s="71" t="s">
        <v>125</v>
      </c>
      <c r="T89" s="72" t="s">
        <v>126</v>
      </c>
    </row>
    <row r="90" spans="2:65" s="1" customFormat="1" ht="29.25" customHeight="1">
      <c r="B90" s="38"/>
      <c r="C90" s="74" t="s">
        <v>97</v>
      </c>
      <c r="J90" s="149">
        <f>BK90</f>
        <v>0</v>
      </c>
      <c r="L90" s="38"/>
      <c r="M90" s="73"/>
      <c r="N90" s="65"/>
      <c r="O90" s="65"/>
      <c r="P90" s="150">
        <f>P91+P124+P201</f>
        <v>0</v>
      </c>
      <c r="Q90" s="65"/>
      <c r="R90" s="150">
        <f>R91+R124+R201</f>
        <v>1.65325715</v>
      </c>
      <c r="S90" s="65"/>
      <c r="T90" s="151">
        <f>T91+T124+T201</f>
        <v>1.589715</v>
      </c>
      <c r="AT90" s="21" t="s">
        <v>74</v>
      </c>
      <c r="AU90" s="21" t="s">
        <v>98</v>
      </c>
      <c r="BK90" s="152">
        <f>BK91+BK124+BK201</f>
        <v>0</v>
      </c>
    </row>
    <row r="91" spans="2:65" s="10" customFormat="1" ht="37.35" customHeight="1">
      <c r="B91" s="153"/>
      <c r="D91" s="154" t="s">
        <v>74</v>
      </c>
      <c r="E91" s="155" t="s">
        <v>127</v>
      </c>
      <c r="F91" s="155" t="s">
        <v>128</v>
      </c>
      <c r="I91" s="156"/>
      <c r="J91" s="157">
        <f>BK91</f>
        <v>0</v>
      </c>
      <c r="L91" s="153"/>
      <c r="M91" s="158"/>
      <c r="N91" s="159"/>
      <c r="O91" s="159"/>
      <c r="P91" s="160">
        <f>P92+P97+P106+P120</f>
        <v>0</v>
      </c>
      <c r="Q91" s="159"/>
      <c r="R91" s="160">
        <f>R92+R97+R106+R120</f>
        <v>0.85649699999999984</v>
      </c>
      <c r="S91" s="159"/>
      <c r="T91" s="161">
        <f>T92+T97+T106+T120</f>
        <v>0.84</v>
      </c>
      <c r="AR91" s="154" t="s">
        <v>83</v>
      </c>
      <c r="AT91" s="162" t="s">
        <v>74</v>
      </c>
      <c r="AU91" s="162" t="s">
        <v>75</v>
      </c>
      <c r="AY91" s="154" t="s">
        <v>129</v>
      </c>
      <c r="BK91" s="163">
        <f>BK92+BK97+BK106+BK120</f>
        <v>0</v>
      </c>
    </row>
    <row r="92" spans="2:65" s="10" customFormat="1" ht="19.899999999999999" customHeight="1">
      <c r="B92" s="153"/>
      <c r="D92" s="154" t="s">
        <v>74</v>
      </c>
      <c r="E92" s="164" t="s">
        <v>130</v>
      </c>
      <c r="F92" s="164" t="s">
        <v>131</v>
      </c>
      <c r="I92" s="156"/>
      <c r="J92" s="165">
        <f>BK92</f>
        <v>0</v>
      </c>
      <c r="L92" s="153"/>
      <c r="M92" s="158"/>
      <c r="N92" s="159"/>
      <c r="O92" s="159"/>
      <c r="P92" s="160">
        <f>SUM(P93:P96)</f>
        <v>0</v>
      </c>
      <c r="Q92" s="159"/>
      <c r="R92" s="160">
        <f>SUM(R93:R96)</f>
        <v>0.84923999999999988</v>
      </c>
      <c r="S92" s="159"/>
      <c r="T92" s="161">
        <f>SUM(T93:T96)</f>
        <v>0.84</v>
      </c>
      <c r="AR92" s="154" t="s">
        <v>83</v>
      </c>
      <c r="AT92" s="162" t="s">
        <v>74</v>
      </c>
      <c r="AU92" s="162" t="s">
        <v>83</v>
      </c>
      <c r="AY92" s="154" t="s">
        <v>129</v>
      </c>
      <c r="BK92" s="163">
        <f>SUM(BK93:BK96)</f>
        <v>0</v>
      </c>
    </row>
    <row r="93" spans="2:65" s="1" customFormat="1" ht="14.45" customHeight="1">
      <c r="B93" s="166"/>
      <c r="C93" s="167" t="s">
        <v>83</v>
      </c>
      <c r="D93" s="167" t="s">
        <v>132</v>
      </c>
      <c r="E93" s="168" t="s">
        <v>133</v>
      </c>
      <c r="F93" s="169" t="s">
        <v>134</v>
      </c>
      <c r="G93" s="170" t="s">
        <v>135</v>
      </c>
      <c r="H93" s="171">
        <v>21</v>
      </c>
      <c r="I93" s="172"/>
      <c r="J93" s="173">
        <f>ROUND(I93*H93,2)</f>
        <v>0</v>
      </c>
      <c r="K93" s="169" t="s">
        <v>136</v>
      </c>
      <c r="L93" s="38"/>
      <c r="M93" s="174" t="s">
        <v>5</v>
      </c>
      <c r="N93" s="175" t="s">
        <v>46</v>
      </c>
      <c r="O93" s="39"/>
      <c r="P93" s="176">
        <f>O93*H93</f>
        <v>0</v>
      </c>
      <c r="Q93" s="176">
        <v>4.0439999999999997E-2</v>
      </c>
      <c r="R93" s="176">
        <f>Q93*H93</f>
        <v>0.84923999999999988</v>
      </c>
      <c r="S93" s="176">
        <v>0.04</v>
      </c>
      <c r="T93" s="177">
        <f>S93*H93</f>
        <v>0.84</v>
      </c>
      <c r="AR93" s="21" t="s">
        <v>137</v>
      </c>
      <c r="AT93" s="21" t="s">
        <v>132</v>
      </c>
      <c r="AU93" s="21" t="s">
        <v>85</v>
      </c>
      <c r="AY93" s="21" t="s">
        <v>129</v>
      </c>
      <c r="BE93" s="178">
        <f>IF(N93="základní",J93,0)</f>
        <v>0</v>
      </c>
      <c r="BF93" s="178">
        <f>IF(N93="snížená",J93,0)</f>
        <v>0</v>
      </c>
      <c r="BG93" s="178">
        <f>IF(N93="zákl. přenesená",J93,0)</f>
        <v>0</v>
      </c>
      <c r="BH93" s="178">
        <f>IF(N93="sníž. přenesená",J93,0)</f>
        <v>0</v>
      </c>
      <c r="BI93" s="178">
        <f>IF(N93="nulová",J93,0)</f>
        <v>0</v>
      </c>
      <c r="BJ93" s="21" t="s">
        <v>83</v>
      </c>
      <c r="BK93" s="178">
        <f>ROUND(I93*H93,2)</f>
        <v>0</v>
      </c>
      <c r="BL93" s="21" t="s">
        <v>137</v>
      </c>
      <c r="BM93" s="21" t="s">
        <v>138</v>
      </c>
    </row>
    <row r="94" spans="2:65" s="1" customFormat="1" ht="27">
      <c r="B94" s="38"/>
      <c r="D94" s="179" t="s">
        <v>139</v>
      </c>
      <c r="F94" s="180" t="s">
        <v>140</v>
      </c>
      <c r="I94" s="181"/>
      <c r="L94" s="38"/>
      <c r="M94" s="182"/>
      <c r="N94" s="39"/>
      <c r="O94" s="39"/>
      <c r="P94" s="39"/>
      <c r="Q94" s="39"/>
      <c r="R94" s="39"/>
      <c r="S94" s="39"/>
      <c r="T94" s="67"/>
      <c r="AT94" s="21" t="s">
        <v>139</v>
      </c>
      <c r="AU94" s="21" t="s">
        <v>85</v>
      </c>
    </row>
    <row r="95" spans="2:65" s="1" customFormat="1" ht="27">
      <c r="B95" s="38"/>
      <c r="D95" s="179" t="s">
        <v>141</v>
      </c>
      <c r="F95" s="183" t="s">
        <v>142</v>
      </c>
      <c r="I95" s="181"/>
      <c r="L95" s="38"/>
      <c r="M95" s="182"/>
      <c r="N95" s="39"/>
      <c r="O95" s="39"/>
      <c r="P95" s="39"/>
      <c r="Q95" s="39"/>
      <c r="R95" s="39"/>
      <c r="S95" s="39"/>
      <c r="T95" s="67"/>
      <c r="AT95" s="21" t="s">
        <v>141</v>
      </c>
      <c r="AU95" s="21" t="s">
        <v>85</v>
      </c>
    </row>
    <row r="96" spans="2:65" s="11" customFormat="1" ht="13.5">
      <c r="B96" s="184"/>
      <c r="D96" s="179" t="s">
        <v>143</v>
      </c>
      <c r="E96" s="185" t="s">
        <v>5</v>
      </c>
      <c r="F96" s="186" t="s">
        <v>144</v>
      </c>
      <c r="H96" s="187">
        <v>21</v>
      </c>
      <c r="I96" s="188"/>
      <c r="L96" s="184"/>
      <c r="M96" s="189"/>
      <c r="N96" s="190"/>
      <c r="O96" s="190"/>
      <c r="P96" s="190"/>
      <c r="Q96" s="190"/>
      <c r="R96" s="190"/>
      <c r="S96" s="190"/>
      <c r="T96" s="191"/>
      <c r="AT96" s="185" t="s">
        <v>143</v>
      </c>
      <c r="AU96" s="185" t="s">
        <v>85</v>
      </c>
      <c r="AV96" s="11" t="s">
        <v>85</v>
      </c>
      <c r="AW96" s="11" t="s">
        <v>38</v>
      </c>
      <c r="AX96" s="11" t="s">
        <v>83</v>
      </c>
      <c r="AY96" s="185" t="s">
        <v>129</v>
      </c>
    </row>
    <row r="97" spans="2:65" s="10" customFormat="1" ht="29.85" customHeight="1">
      <c r="B97" s="153"/>
      <c r="D97" s="154" t="s">
        <v>74</v>
      </c>
      <c r="E97" s="164" t="s">
        <v>145</v>
      </c>
      <c r="F97" s="164" t="s">
        <v>146</v>
      </c>
      <c r="I97" s="156"/>
      <c r="J97" s="165">
        <f>BK97</f>
        <v>0</v>
      </c>
      <c r="L97" s="153"/>
      <c r="M97" s="158"/>
      <c r="N97" s="159"/>
      <c r="O97" s="159"/>
      <c r="P97" s="160">
        <f>SUM(P98:P105)</f>
        <v>0</v>
      </c>
      <c r="Q97" s="159"/>
      <c r="R97" s="160">
        <f>SUM(R98:R105)</f>
        <v>7.2569999999999996E-3</v>
      </c>
      <c r="S97" s="159"/>
      <c r="T97" s="161">
        <f>SUM(T98:T105)</f>
        <v>0</v>
      </c>
      <c r="AR97" s="154" t="s">
        <v>83</v>
      </c>
      <c r="AT97" s="162" t="s">
        <v>74</v>
      </c>
      <c r="AU97" s="162" t="s">
        <v>83</v>
      </c>
      <c r="AY97" s="154" t="s">
        <v>129</v>
      </c>
      <c r="BK97" s="163">
        <f>SUM(BK98:BK105)</f>
        <v>0</v>
      </c>
    </row>
    <row r="98" spans="2:65" s="1" customFormat="1" ht="22.9" customHeight="1">
      <c r="B98" s="166"/>
      <c r="C98" s="167" t="s">
        <v>85</v>
      </c>
      <c r="D98" s="167" t="s">
        <v>132</v>
      </c>
      <c r="E98" s="168" t="s">
        <v>147</v>
      </c>
      <c r="F98" s="169" t="s">
        <v>148</v>
      </c>
      <c r="G98" s="170" t="s">
        <v>135</v>
      </c>
      <c r="H98" s="171">
        <v>18.899999999999999</v>
      </c>
      <c r="I98" s="172"/>
      <c r="J98" s="173">
        <f>ROUND(I98*H98,2)</f>
        <v>0</v>
      </c>
      <c r="K98" s="169" t="s">
        <v>136</v>
      </c>
      <c r="L98" s="38"/>
      <c r="M98" s="174" t="s">
        <v>5</v>
      </c>
      <c r="N98" s="175" t="s">
        <v>46</v>
      </c>
      <c r="O98" s="39"/>
      <c r="P98" s="176">
        <f>O98*H98</f>
        <v>0</v>
      </c>
      <c r="Q98" s="176">
        <v>1.2999999999999999E-4</v>
      </c>
      <c r="R98" s="176">
        <f>Q98*H98</f>
        <v>2.4569999999999995E-3</v>
      </c>
      <c r="S98" s="176">
        <v>0</v>
      </c>
      <c r="T98" s="177">
        <f>S98*H98</f>
        <v>0</v>
      </c>
      <c r="AR98" s="21" t="s">
        <v>137</v>
      </c>
      <c r="AT98" s="21" t="s">
        <v>132</v>
      </c>
      <c r="AU98" s="21" t="s">
        <v>85</v>
      </c>
      <c r="AY98" s="21" t="s">
        <v>129</v>
      </c>
      <c r="BE98" s="178">
        <f>IF(N98="základní",J98,0)</f>
        <v>0</v>
      </c>
      <c r="BF98" s="178">
        <f>IF(N98="snížená",J98,0)</f>
        <v>0</v>
      </c>
      <c r="BG98" s="178">
        <f>IF(N98="zákl. přenesená",J98,0)</f>
        <v>0</v>
      </c>
      <c r="BH98" s="178">
        <f>IF(N98="sníž. přenesená",J98,0)</f>
        <v>0</v>
      </c>
      <c r="BI98" s="178">
        <f>IF(N98="nulová",J98,0)</f>
        <v>0</v>
      </c>
      <c r="BJ98" s="21" t="s">
        <v>83</v>
      </c>
      <c r="BK98" s="178">
        <f>ROUND(I98*H98,2)</f>
        <v>0</v>
      </c>
      <c r="BL98" s="21" t="s">
        <v>137</v>
      </c>
      <c r="BM98" s="21" t="s">
        <v>149</v>
      </c>
    </row>
    <row r="99" spans="2:65" s="1" customFormat="1" ht="27">
      <c r="B99" s="38"/>
      <c r="D99" s="179" t="s">
        <v>139</v>
      </c>
      <c r="F99" s="180" t="s">
        <v>150</v>
      </c>
      <c r="I99" s="181"/>
      <c r="L99" s="38"/>
      <c r="M99" s="182"/>
      <c r="N99" s="39"/>
      <c r="O99" s="39"/>
      <c r="P99" s="39"/>
      <c r="Q99" s="39"/>
      <c r="R99" s="39"/>
      <c r="S99" s="39"/>
      <c r="T99" s="67"/>
      <c r="AT99" s="21" t="s">
        <v>139</v>
      </c>
      <c r="AU99" s="21" t="s">
        <v>85</v>
      </c>
    </row>
    <row r="100" spans="2:65" s="1" customFormat="1" ht="67.5">
      <c r="B100" s="38"/>
      <c r="D100" s="179" t="s">
        <v>141</v>
      </c>
      <c r="F100" s="183" t="s">
        <v>151</v>
      </c>
      <c r="I100" s="181"/>
      <c r="L100" s="38"/>
      <c r="M100" s="182"/>
      <c r="N100" s="39"/>
      <c r="O100" s="39"/>
      <c r="P100" s="39"/>
      <c r="Q100" s="39"/>
      <c r="R100" s="39"/>
      <c r="S100" s="39"/>
      <c r="T100" s="67"/>
      <c r="AT100" s="21" t="s">
        <v>141</v>
      </c>
      <c r="AU100" s="21" t="s">
        <v>85</v>
      </c>
    </row>
    <row r="101" spans="2:65" s="11" customFormat="1" ht="13.5">
      <c r="B101" s="184"/>
      <c r="D101" s="179" t="s">
        <v>143</v>
      </c>
      <c r="E101" s="185" t="s">
        <v>5</v>
      </c>
      <c r="F101" s="186" t="s">
        <v>152</v>
      </c>
      <c r="H101" s="187">
        <v>18.899999999999999</v>
      </c>
      <c r="I101" s="188"/>
      <c r="L101" s="184"/>
      <c r="M101" s="189"/>
      <c r="N101" s="190"/>
      <c r="O101" s="190"/>
      <c r="P101" s="190"/>
      <c r="Q101" s="190"/>
      <c r="R101" s="190"/>
      <c r="S101" s="190"/>
      <c r="T101" s="191"/>
      <c r="AT101" s="185" t="s">
        <v>143</v>
      </c>
      <c r="AU101" s="185" t="s">
        <v>85</v>
      </c>
      <c r="AV101" s="11" t="s">
        <v>85</v>
      </c>
      <c r="AW101" s="11" t="s">
        <v>38</v>
      </c>
      <c r="AX101" s="11" t="s">
        <v>83</v>
      </c>
      <c r="AY101" s="185" t="s">
        <v>129</v>
      </c>
    </row>
    <row r="102" spans="2:65" s="1" customFormat="1" ht="22.9" customHeight="1">
      <c r="B102" s="166"/>
      <c r="C102" s="167" t="s">
        <v>153</v>
      </c>
      <c r="D102" s="167" t="s">
        <v>132</v>
      </c>
      <c r="E102" s="168" t="s">
        <v>154</v>
      </c>
      <c r="F102" s="169" t="s">
        <v>155</v>
      </c>
      <c r="G102" s="170" t="s">
        <v>135</v>
      </c>
      <c r="H102" s="171">
        <v>120</v>
      </c>
      <c r="I102" s="172"/>
      <c r="J102" s="173">
        <f>ROUND(I102*H102,2)</f>
        <v>0</v>
      </c>
      <c r="K102" s="169" t="s">
        <v>136</v>
      </c>
      <c r="L102" s="38"/>
      <c r="M102" s="174" t="s">
        <v>5</v>
      </c>
      <c r="N102" s="175" t="s">
        <v>46</v>
      </c>
      <c r="O102" s="39"/>
      <c r="P102" s="176">
        <f>O102*H102</f>
        <v>0</v>
      </c>
      <c r="Q102" s="176">
        <v>4.0000000000000003E-5</v>
      </c>
      <c r="R102" s="176">
        <f>Q102*H102</f>
        <v>4.8000000000000004E-3</v>
      </c>
      <c r="S102" s="176">
        <v>0</v>
      </c>
      <c r="T102" s="177">
        <f>S102*H102</f>
        <v>0</v>
      </c>
      <c r="AR102" s="21" t="s">
        <v>137</v>
      </c>
      <c r="AT102" s="21" t="s">
        <v>132</v>
      </c>
      <c r="AU102" s="21" t="s">
        <v>85</v>
      </c>
      <c r="AY102" s="21" t="s">
        <v>129</v>
      </c>
      <c r="BE102" s="178">
        <f>IF(N102="základní",J102,0)</f>
        <v>0</v>
      </c>
      <c r="BF102" s="178">
        <f>IF(N102="snížená",J102,0)</f>
        <v>0</v>
      </c>
      <c r="BG102" s="178">
        <f>IF(N102="zákl. přenesená",J102,0)</f>
        <v>0</v>
      </c>
      <c r="BH102" s="178">
        <f>IF(N102="sníž. přenesená",J102,0)</f>
        <v>0</v>
      </c>
      <c r="BI102" s="178">
        <f>IF(N102="nulová",J102,0)</f>
        <v>0</v>
      </c>
      <c r="BJ102" s="21" t="s">
        <v>83</v>
      </c>
      <c r="BK102" s="178">
        <f>ROUND(I102*H102,2)</f>
        <v>0</v>
      </c>
      <c r="BL102" s="21" t="s">
        <v>137</v>
      </c>
      <c r="BM102" s="21" t="s">
        <v>156</v>
      </c>
    </row>
    <row r="103" spans="2:65" s="1" customFormat="1" ht="27">
      <c r="B103" s="38"/>
      <c r="D103" s="179" t="s">
        <v>139</v>
      </c>
      <c r="F103" s="180" t="s">
        <v>157</v>
      </c>
      <c r="I103" s="181"/>
      <c r="L103" s="38"/>
      <c r="M103" s="182"/>
      <c r="N103" s="39"/>
      <c r="O103" s="39"/>
      <c r="P103" s="39"/>
      <c r="Q103" s="39"/>
      <c r="R103" s="39"/>
      <c r="S103" s="39"/>
      <c r="T103" s="67"/>
      <c r="AT103" s="21" t="s">
        <v>139</v>
      </c>
      <c r="AU103" s="21" t="s">
        <v>85</v>
      </c>
    </row>
    <row r="104" spans="2:65" s="1" customFormat="1" ht="243">
      <c r="B104" s="38"/>
      <c r="D104" s="179" t="s">
        <v>141</v>
      </c>
      <c r="F104" s="183" t="s">
        <v>158</v>
      </c>
      <c r="I104" s="181"/>
      <c r="L104" s="38"/>
      <c r="M104" s="182"/>
      <c r="N104" s="39"/>
      <c r="O104" s="39"/>
      <c r="P104" s="39"/>
      <c r="Q104" s="39"/>
      <c r="R104" s="39"/>
      <c r="S104" s="39"/>
      <c r="T104" s="67"/>
      <c r="AT104" s="21" t="s">
        <v>141</v>
      </c>
      <c r="AU104" s="21" t="s">
        <v>85</v>
      </c>
    </row>
    <row r="105" spans="2:65" s="11" customFormat="1" ht="13.5">
      <c r="B105" s="184"/>
      <c r="D105" s="179" t="s">
        <v>143</v>
      </c>
      <c r="E105" s="185" t="s">
        <v>5</v>
      </c>
      <c r="F105" s="186" t="s">
        <v>159</v>
      </c>
      <c r="H105" s="187">
        <v>120</v>
      </c>
      <c r="I105" s="188"/>
      <c r="L105" s="184"/>
      <c r="M105" s="189"/>
      <c r="N105" s="190"/>
      <c r="O105" s="190"/>
      <c r="P105" s="190"/>
      <c r="Q105" s="190"/>
      <c r="R105" s="190"/>
      <c r="S105" s="190"/>
      <c r="T105" s="191"/>
      <c r="AT105" s="185" t="s">
        <v>143</v>
      </c>
      <c r="AU105" s="185" t="s">
        <v>85</v>
      </c>
      <c r="AV105" s="11" t="s">
        <v>85</v>
      </c>
      <c r="AW105" s="11" t="s">
        <v>38</v>
      </c>
      <c r="AX105" s="11" t="s">
        <v>83</v>
      </c>
      <c r="AY105" s="185" t="s">
        <v>129</v>
      </c>
    </row>
    <row r="106" spans="2:65" s="10" customFormat="1" ht="29.85" customHeight="1">
      <c r="B106" s="153"/>
      <c r="D106" s="154" t="s">
        <v>74</v>
      </c>
      <c r="E106" s="164" t="s">
        <v>160</v>
      </c>
      <c r="F106" s="164" t="s">
        <v>161</v>
      </c>
      <c r="I106" s="156"/>
      <c r="J106" s="165">
        <f>BK106</f>
        <v>0</v>
      </c>
      <c r="L106" s="153"/>
      <c r="M106" s="158"/>
      <c r="N106" s="159"/>
      <c r="O106" s="159"/>
      <c r="P106" s="160">
        <f>SUM(P107:P119)</f>
        <v>0</v>
      </c>
      <c r="Q106" s="159"/>
      <c r="R106" s="160">
        <f>SUM(R107:R119)</f>
        <v>0</v>
      </c>
      <c r="S106" s="159"/>
      <c r="T106" s="161">
        <f>SUM(T107:T119)</f>
        <v>0</v>
      </c>
      <c r="AR106" s="154" t="s">
        <v>83</v>
      </c>
      <c r="AT106" s="162" t="s">
        <v>74</v>
      </c>
      <c r="AU106" s="162" t="s">
        <v>83</v>
      </c>
      <c r="AY106" s="154" t="s">
        <v>129</v>
      </c>
      <c r="BK106" s="163">
        <f>SUM(BK107:BK119)</f>
        <v>0</v>
      </c>
    </row>
    <row r="107" spans="2:65" s="1" customFormat="1" ht="22.9" customHeight="1">
      <c r="B107" s="166"/>
      <c r="C107" s="167" t="s">
        <v>137</v>
      </c>
      <c r="D107" s="167" t="s">
        <v>132</v>
      </c>
      <c r="E107" s="168" t="s">
        <v>162</v>
      </c>
      <c r="F107" s="169" t="s">
        <v>163</v>
      </c>
      <c r="G107" s="170" t="s">
        <v>164</v>
      </c>
      <c r="H107" s="171">
        <v>1.59</v>
      </c>
      <c r="I107" s="172"/>
      <c r="J107" s="173">
        <f>ROUND(I107*H107,2)</f>
        <v>0</v>
      </c>
      <c r="K107" s="169" t="s">
        <v>136</v>
      </c>
      <c r="L107" s="38"/>
      <c r="M107" s="174" t="s">
        <v>5</v>
      </c>
      <c r="N107" s="175" t="s">
        <v>46</v>
      </c>
      <c r="O107" s="39"/>
      <c r="P107" s="176">
        <f>O107*H107</f>
        <v>0</v>
      </c>
      <c r="Q107" s="176">
        <v>0</v>
      </c>
      <c r="R107" s="176">
        <f>Q107*H107</f>
        <v>0</v>
      </c>
      <c r="S107" s="176">
        <v>0</v>
      </c>
      <c r="T107" s="177">
        <f>S107*H107</f>
        <v>0</v>
      </c>
      <c r="AR107" s="21" t="s">
        <v>137</v>
      </c>
      <c r="AT107" s="21" t="s">
        <v>132</v>
      </c>
      <c r="AU107" s="21" t="s">
        <v>85</v>
      </c>
      <c r="AY107" s="21" t="s">
        <v>129</v>
      </c>
      <c r="BE107" s="178">
        <f>IF(N107="základní",J107,0)</f>
        <v>0</v>
      </c>
      <c r="BF107" s="178">
        <f>IF(N107="snížená",J107,0)</f>
        <v>0</v>
      </c>
      <c r="BG107" s="178">
        <f>IF(N107="zákl. přenesená",J107,0)</f>
        <v>0</v>
      </c>
      <c r="BH107" s="178">
        <f>IF(N107="sníž. přenesená",J107,0)</f>
        <v>0</v>
      </c>
      <c r="BI107" s="178">
        <f>IF(N107="nulová",J107,0)</f>
        <v>0</v>
      </c>
      <c r="BJ107" s="21" t="s">
        <v>83</v>
      </c>
      <c r="BK107" s="178">
        <f>ROUND(I107*H107,2)</f>
        <v>0</v>
      </c>
      <c r="BL107" s="21" t="s">
        <v>137</v>
      </c>
      <c r="BM107" s="21" t="s">
        <v>165</v>
      </c>
    </row>
    <row r="108" spans="2:65" s="1" customFormat="1" ht="27">
      <c r="B108" s="38"/>
      <c r="D108" s="179" t="s">
        <v>139</v>
      </c>
      <c r="F108" s="180" t="s">
        <v>166</v>
      </c>
      <c r="I108" s="181"/>
      <c r="L108" s="38"/>
      <c r="M108" s="182"/>
      <c r="N108" s="39"/>
      <c r="O108" s="39"/>
      <c r="P108" s="39"/>
      <c r="Q108" s="39"/>
      <c r="R108" s="39"/>
      <c r="S108" s="39"/>
      <c r="T108" s="67"/>
      <c r="AT108" s="21" t="s">
        <v>139</v>
      </c>
      <c r="AU108" s="21" t="s">
        <v>85</v>
      </c>
    </row>
    <row r="109" spans="2:65" s="1" customFormat="1" ht="135">
      <c r="B109" s="38"/>
      <c r="D109" s="179" t="s">
        <v>141</v>
      </c>
      <c r="F109" s="183" t="s">
        <v>167</v>
      </c>
      <c r="I109" s="181"/>
      <c r="L109" s="38"/>
      <c r="M109" s="182"/>
      <c r="N109" s="39"/>
      <c r="O109" s="39"/>
      <c r="P109" s="39"/>
      <c r="Q109" s="39"/>
      <c r="R109" s="39"/>
      <c r="S109" s="39"/>
      <c r="T109" s="67"/>
      <c r="AT109" s="21" t="s">
        <v>141</v>
      </c>
      <c r="AU109" s="21" t="s">
        <v>85</v>
      </c>
    </row>
    <row r="110" spans="2:65" s="1" customFormat="1" ht="22.9" customHeight="1">
      <c r="B110" s="166"/>
      <c r="C110" s="167" t="s">
        <v>168</v>
      </c>
      <c r="D110" s="167" t="s">
        <v>132</v>
      </c>
      <c r="E110" s="168" t="s">
        <v>169</v>
      </c>
      <c r="F110" s="169" t="s">
        <v>170</v>
      </c>
      <c r="G110" s="170" t="s">
        <v>164</v>
      </c>
      <c r="H110" s="171">
        <v>1.59</v>
      </c>
      <c r="I110" s="172"/>
      <c r="J110" s="173">
        <f>ROUND(I110*H110,2)</f>
        <v>0</v>
      </c>
      <c r="K110" s="169" t="s">
        <v>136</v>
      </c>
      <c r="L110" s="38"/>
      <c r="M110" s="174" t="s">
        <v>5</v>
      </c>
      <c r="N110" s="175" t="s">
        <v>46</v>
      </c>
      <c r="O110" s="39"/>
      <c r="P110" s="176">
        <f>O110*H110</f>
        <v>0</v>
      </c>
      <c r="Q110" s="176">
        <v>0</v>
      </c>
      <c r="R110" s="176">
        <f>Q110*H110</f>
        <v>0</v>
      </c>
      <c r="S110" s="176">
        <v>0</v>
      </c>
      <c r="T110" s="177">
        <f>S110*H110</f>
        <v>0</v>
      </c>
      <c r="AR110" s="21" t="s">
        <v>137</v>
      </c>
      <c r="AT110" s="21" t="s">
        <v>132</v>
      </c>
      <c r="AU110" s="21" t="s">
        <v>85</v>
      </c>
      <c r="AY110" s="21" t="s">
        <v>129</v>
      </c>
      <c r="BE110" s="178">
        <f>IF(N110="základní",J110,0)</f>
        <v>0</v>
      </c>
      <c r="BF110" s="178">
        <f>IF(N110="snížená",J110,0)</f>
        <v>0</v>
      </c>
      <c r="BG110" s="178">
        <f>IF(N110="zákl. přenesená",J110,0)</f>
        <v>0</v>
      </c>
      <c r="BH110" s="178">
        <f>IF(N110="sníž. přenesená",J110,0)</f>
        <v>0</v>
      </c>
      <c r="BI110" s="178">
        <f>IF(N110="nulová",J110,0)</f>
        <v>0</v>
      </c>
      <c r="BJ110" s="21" t="s">
        <v>83</v>
      </c>
      <c r="BK110" s="178">
        <f>ROUND(I110*H110,2)</f>
        <v>0</v>
      </c>
      <c r="BL110" s="21" t="s">
        <v>137</v>
      </c>
      <c r="BM110" s="21" t="s">
        <v>171</v>
      </c>
    </row>
    <row r="111" spans="2:65" s="1" customFormat="1" ht="27">
      <c r="B111" s="38"/>
      <c r="D111" s="179" t="s">
        <v>139</v>
      </c>
      <c r="F111" s="180" t="s">
        <v>172</v>
      </c>
      <c r="I111" s="181"/>
      <c r="L111" s="38"/>
      <c r="M111" s="182"/>
      <c r="N111" s="39"/>
      <c r="O111" s="39"/>
      <c r="P111" s="39"/>
      <c r="Q111" s="39"/>
      <c r="R111" s="39"/>
      <c r="S111" s="39"/>
      <c r="T111" s="67"/>
      <c r="AT111" s="21" t="s">
        <v>139</v>
      </c>
      <c r="AU111" s="21" t="s">
        <v>85</v>
      </c>
    </row>
    <row r="112" spans="2:65" s="1" customFormat="1" ht="94.5">
      <c r="B112" s="38"/>
      <c r="D112" s="179" t="s">
        <v>141</v>
      </c>
      <c r="F112" s="183" t="s">
        <v>173</v>
      </c>
      <c r="I112" s="181"/>
      <c r="L112" s="38"/>
      <c r="M112" s="182"/>
      <c r="N112" s="39"/>
      <c r="O112" s="39"/>
      <c r="P112" s="39"/>
      <c r="Q112" s="39"/>
      <c r="R112" s="39"/>
      <c r="S112" s="39"/>
      <c r="T112" s="67"/>
      <c r="AT112" s="21" t="s">
        <v>141</v>
      </c>
      <c r="AU112" s="21" t="s">
        <v>85</v>
      </c>
    </row>
    <row r="113" spans="2:65" s="1" customFormat="1" ht="22.9" customHeight="1">
      <c r="B113" s="166"/>
      <c r="C113" s="167" t="s">
        <v>130</v>
      </c>
      <c r="D113" s="167" t="s">
        <v>132</v>
      </c>
      <c r="E113" s="168" t="s">
        <v>174</v>
      </c>
      <c r="F113" s="169" t="s">
        <v>175</v>
      </c>
      <c r="G113" s="170" t="s">
        <v>164</v>
      </c>
      <c r="H113" s="171">
        <v>14.31</v>
      </c>
      <c r="I113" s="172"/>
      <c r="J113" s="173">
        <f>ROUND(I113*H113,2)</f>
        <v>0</v>
      </c>
      <c r="K113" s="169" t="s">
        <v>136</v>
      </c>
      <c r="L113" s="38"/>
      <c r="M113" s="174" t="s">
        <v>5</v>
      </c>
      <c r="N113" s="175" t="s">
        <v>46</v>
      </c>
      <c r="O113" s="39"/>
      <c r="P113" s="176">
        <f>O113*H113</f>
        <v>0</v>
      </c>
      <c r="Q113" s="176">
        <v>0</v>
      </c>
      <c r="R113" s="176">
        <f>Q113*H113</f>
        <v>0</v>
      </c>
      <c r="S113" s="176">
        <v>0</v>
      </c>
      <c r="T113" s="177">
        <f>S113*H113</f>
        <v>0</v>
      </c>
      <c r="AR113" s="21" t="s">
        <v>137</v>
      </c>
      <c r="AT113" s="21" t="s">
        <v>132</v>
      </c>
      <c r="AU113" s="21" t="s">
        <v>85</v>
      </c>
      <c r="AY113" s="21" t="s">
        <v>129</v>
      </c>
      <c r="BE113" s="178">
        <f>IF(N113="základní",J113,0)</f>
        <v>0</v>
      </c>
      <c r="BF113" s="178">
        <f>IF(N113="snížená",J113,0)</f>
        <v>0</v>
      </c>
      <c r="BG113" s="178">
        <f>IF(N113="zákl. přenesená",J113,0)</f>
        <v>0</v>
      </c>
      <c r="BH113" s="178">
        <f>IF(N113="sníž. přenesená",J113,0)</f>
        <v>0</v>
      </c>
      <c r="BI113" s="178">
        <f>IF(N113="nulová",J113,0)</f>
        <v>0</v>
      </c>
      <c r="BJ113" s="21" t="s">
        <v>83</v>
      </c>
      <c r="BK113" s="178">
        <f>ROUND(I113*H113,2)</f>
        <v>0</v>
      </c>
      <c r="BL113" s="21" t="s">
        <v>137</v>
      </c>
      <c r="BM113" s="21" t="s">
        <v>176</v>
      </c>
    </row>
    <row r="114" spans="2:65" s="1" customFormat="1" ht="27">
      <c r="B114" s="38"/>
      <c r="D114" s="179" t="s">
        <v>139</v>
      </c>
      <c r="F114" s="180" t="s">
        <v>177</v>
      </c>
      <c r="I114" s="181"/>
      <c r="L114" s="38"/>
      <c r="M114" s="182"/>
      <c r="N114" s="39"/>
      <c r="O114" s="39"/>
      <c r="P114" s="39"/>
      <c r="Q114" s="39"/>
      <c r="R114" s="39"/>
      <c r="S114" s="39"/>
      <c r="T114" s="67"/>
      <c r="AT114" s="21" t="s">
        <v>139</v>
      </c>
      <c r="AU114" s="21" t="s">
        <v>85</v>
      </c>
    </row>
    <row r="115" spans="2:65" s="1" customFormat="1" ht="94.5">
      <c r="B115" s="38"/>
      <c r="D115" s="179" t="s">
        <v>141</v>
      </c>
      <c r="F115" s="183" t="s">
        <v>173</v>
      </c>
      <c r="I115" s="181"/>
      <c r="L115" s="38"/>
      <c r="M115" s="182"/>
      <c r="N115" s="39"/>
      <c r="O115" s="39"/>
      <c r="P115" s="39"/>
      <c r="Q115" s="39"/>
      <c r="R115" s="39"/>
      <c r="S115" s="39"/>
      <c r="T115" s="67"/>
      <c r="AT115" s="21" t="s">
        <v>141</v>
      </c>
      <c r="AU115" s="21" t="s">
        <v>85</v>
      </c>
    </row>
    <row r="116" spans="2:65" s="11" customFormat="1" ht="13.5">
      <c r="B116" s="184"/>
      <c r="D116" s="179" t="s">
        <v>143</v>
      </c>
      <c r="F116" s="186" t="s">
        <v>178</v>
      </c>
      <c r="H116" s="187">
        <v>14.31</v>
      </c>
      <c r="I116" s="188"/>
      <c r="L116" s="184"/>
      <c r="M116" s="189"/>
      <c r="N116" s="190"/>
      <c r="O116" s="190"/>
      <c r="P116" s="190"/>
      <c r="Q116" s="190"/>
      <c r="R116" s="190"/>
      <c r="S116" s="190"/>
      <c r="T116" s="191"/>
      <c r="AT116" s="185" t="s">
        <v>143</v>
      </c>
      <c r="AU116" s="185" t="s">
        <v>85</v>
      </c>
      <c r="AV116" s="11" t="s">
        <v>85</v>
      </c>
      <c r="AW116" s="11" t="s">
        <v>6</v>
      </c>
      <c r="AX116" s="11" t="s">
        <v>83</v>
      </c>
      <c r="AY116" s="185" t="s">
        <v>129</v>
      </c>
    </row>
    <row r="117" spans="2:65" s="1" customFormat="1" ht="22.9" customHeight="1">
      <c r="B117" s="166"/>
      <c r="C117" s="167" t="s">
        <v>179</v>
      </c>
      <c r="D117" s="167" t="s">
        <v>132</v>
      </c>
      <c r="E117" s="168" t="s">
        <v>180</v>
      </c>
      <c r="F117" s="169" t="s">
        <v>181</v>
      </c>
      <c r="G117" s="170" t="s">
        <v>164</v>
      </c>
      <c r="H117" s="171">
        <v>1.653</v>
      </c>
      <c r="I117" s="172"/>
      <c r="J117" s="173">
        <f>ROUND(I117*H117,2)</f>
        <v>0</v>
      </c>
      <c r="K117" s="169" t="s">
        <v>136</v>
      </c>
      <c r="L117" s="38"/>
      <c r="M117" s="174" t="s">
        <v>5</v>
      </c>
      <c r="N117" s="175" t="s">
        <v>46</v>
      </c>
      <c r="O117" s="39"/>
      <c r="P117" s="176">
        <f>O117*H117</f>
        <v>0</v>
      </c>
      <c r="Q117" s="176">
        <v>0</v>
      </c>
      <c r="R117" s="176">
        <f>Q117*H117</f>
        <v>0</v>
      </c>
      <c r="S117" s="176">
        <v>0</v>
      </c>
      <c r="T117" s="177">
        <f>S117*H117</f>
        <v>0</v>
      </c>
      <c r="AR117" s="21" t="s">
        <v>137</v>
      </c>
      <c r="AT117" s="21" t="s">
        <v>132</v>
      </c>
      <c r="AU117" s="21" t="s">
        <v>85</v>
      </c>
      <c r="AY117" s="21" t="s">
        <v>129</v>
      </c>
      <c r="BE117" s="178">
        <f>IF(N117="základní",J117,0)</f>
        <v>0</v>
      </c>
      <c r="BF117" s="178">
        <f>IF(N117="snížená",J117,0)</f>
        <v>0</v>
      </c>
      <c r="BG117" s="178">
        <f>IF(N117="zákl. přenesená",J117,0)</f>
        <v>0</v>
      </c>
      <c r="BH117" s="178">
        <f>IF(N117="sníž. přenesená",J117,0)</f>
        <v>0</v>
      </c>
      <c r="BI117" s="178">
        <f>IF(N117="nulová",J117,0)</f>
        <v>0</v>
      </c>
      <c r="BJ117" s="21" t="s">
        <v>83</v>
      </c>
      <c r="BK117" s="178">
        <f>ROUND(I117*H117,2)</f>
        <v>0</v>
      </c>
      <c r="BL117" s="21" t="s">
        <v>137</v>
      </c>
      <c r="BM117" s="21" t="s">
        <v>182</v>
      </c>
    </row>
    <row r="118" spans="2:65" s="1" customFormat="1" ht="27">
      <c r="B118" s="38"/>
      <c r="D118" s="179" t="s">
        <v>139</v>
      </c>
      <c r="F118" s="180" t="s">
        <v>183</v>
      </c>
      <c r="I118" s="181"/>
      <c r="L118" s="38"/>
      <c r="M118" s="182"/>
      <c r="N118" s="39"/>
      <c r="O118" s="39"/>
      <c r="P118" s="39"/>
      <c r="Q118" s="39"/>
      <c r="R118" s="39"/>
      <c r="S118" s="39"/>
      <c r="T118" s="67"/>
      <c r="AT118" s="21" t="s">
        <v>139</v>
      </c>
      <c r="AU118" s="21" t="s">
        <v>85</v>
      </c>
    </row>
    <row r="119" spans="2:65" s="1" customFormat="1" ht="81">
      <c r="B119" s="38"/>
      <c r="D119" s="179" t="s">
        <v>141</v>
      </c>
      <c r="F119" s="183" t="s">
        <v>184</v>
      </c>
      <c r="I119" s="181"/>
      <c r="L119" s="38"/>
      <c r="M119" s="182"/>
      <c r="N119" s="39"/>
      <c r="O119" s="39"/>
      <c r="P119" s="39"/>
      <c r="Q119" s="39"/>
      <c r="R119" s="39"/>
      <c r="S119" s="39"/>
      <c r="T119" s="67"/>
      <c r="AT119" s="21" t="s">
        <v>141</v>
      </c>
      <c r="AU119" s="21" t="s">
        <v>85</v>
      </c>
    </row>
    <row r="120" spans="2:65" s="10" customFormat="1" ht="29.85" customHeight="1">
      <c r="B120" s="153"/>
      <c r="D120" s="154" t="s">
        <v>74</v>
      </c>
      <c r="E120" s="164" t="s">
        <v>185</v>
      </c>
      <c r="F120" s="164" t="s">
        <v>186</v>
      </c>
      <c r="I120" s="156"/>
      <c r="J120" s="165">
        <f>BK120</f>
        <v>0</v>
      </c>
      <c r="L120" s="153"/>
      <c r="M120" s="158"/>
      <c r="N120" s="159"/>
      <c r="O120" s="159"/>
      <c r="P120" s="160">
        <f>SUM(P121:P123)</f>
        <v>0</v>
      </c>
      <c r="Q120" s="159"/>
      <c r="R120" s="160">
        <f>SUM(R121:R123)</f>
        <v>0</v>
      </c>
      <c r="S120" s="159"/>
      <c r="T120" s="161">
        <f>SUM(T121:T123)</f>
        <v>0</v>
      </c>
      <c r="AR120" s="154" t="s">
        <v>83</v>
      </c>
      <c r="AT120" s="162" t="s">
        <v>74</v>
      </c>
      <c r="AU120" s="162" t="s">
        <v>83</v>
      </c>
      <c r="AY120" s="154" t="s">
        <v>129</v>
      </c>
      <c r="BK120" s="163">
        <f>SUM(BK121:BK123)</f>
        <v>0</v>
      </c>
    </row>
    <row r="121" spans="2:65" s="1" customFormat="1" ht="14.45" customHeight="1">
      <c r="B121" s="166"/>
      <c r="C121" s="167" t="s">
        <v>187</v>
      </c>
      <c r="D121" s="167" t="s">
        <v>132</v>
      </c>
      <c r="E121" s="168" t="s">
        <v>188</v>
      </c>
      <c r="F121" s="169" t="s">
        <v>189</v>
      </c>
      <c r="G121" s="170" t="s">
        <v>164</v>
      </c>
      <c r="H121" s="171">
        <v>0.85599999999999998</v>
      </c>
      <c r="I121" s="172"/>
      <c r="J121" s="173">
        <f>ROUND(I121*H121,2)</f>
        <v>0</v>
      </c>
      <c r="K121" s="169" t="s">
        <v>136</v>
      </c>
      <c r="L121" s="38"/>
      <c r="M121" s="174" t="s">
        <v>5</v>
      </c>
      <c r="N121" s="175" t="s">
        <v>46</v>
      </c>
      <c r="O121" s="39"/>
      <c r="P121" s="176">
        <f>O121*H121</f>
        <v>0</v>
      </c>
      <c r="Q121" s="176">
        <v>0</v>
      </c>
      <c r="R121" s="176">
        <f>Q121*H121</f>
        <v>0</v>
      </c>
      <c r="S121" s="176">
        <v>0</v>
      </c>
      <c r="T121" s="177">
        <f>S121*H121</f>
        <v>0</v>
      </c>
      <c r="AR121" s="21" t="s">
        <v>137</v>
      </c>
      <c r="AT121" s="21" t="s">
        <v>132</v>
      </c>
      <c r="AU121" s="21" t="s">
        <v>85</v>
      </c>
      <c r="AY121" s="21" t="s">
        <v>129</v>
      </c>
      <c r="BE121" s="178">
        <f>IF(N121="základní",J121,0)</f>
        <v>0</v>
      </c>
      <c r="BF121" s="178">
        <f>IF(N121="snížená",J121,0)</f>
        <v>0</v>
      </c>
      <c r="BG121" s="178">
        <f>IF(N121="zákl. přenesená",J121,0)</f>
        <v>0</v>
      </c>
      <c r="BH121" s="178">
        <f>IF(N121="sníž. přenesená",J121,0)</f>
        <v>0</v>
      </c>
      <c r="BI121" s="178">
        <f>IF(N121="nulová",J121,0)</f>
        <v>0</v>
      </c>
      <c r="BJ121" s="21" t="s">
        <v>83</v>
      </c>
      <c r="BK121" s="178">
        <f>ROUND(I121*H121,2)</f>
        <v>0</v>
      </c>
      <c r="BL121" s="21" t="s">
        <v>137</v>
      </c>
      <c r="BM121" s="21" t="s">
        <v>190</v>
      </c>
    </row>
    <row r="122" spans="2:65" s="1" customFormat="1" ht="40.5">
      <c r="B122" s="38"/>
      <c r="D122" s="179" t="s">
        <v>139</v>
      </c>
      <c r="F122" s="180" t="s">
        <v>191</v>
      </c>
      <c r="I122" s="181"/>
      <c r="L122" s="38"/>
      <c r="M122" s="182"/>
      <c r="N122" s="39"/>
      <c r="O122" s="39"/>
      <c r="P122" s="39"/>
      <c r="Q122" s="39"/>
      <c r="R122" s="39"/>
      <c r="S122" s="39"/>
      <c r="T122" s="67"/>
      <c r="AT122" s="21" t="s">
        <v>139</v>
      </c>
      <c r="AU122" s="21" t="s">
        <v>85</v>
      </c>
    </row>
    <row r="123" spans="2:65" s="1" customFormat="1" ht="81">
      <c r="B123" s="38"/>
      <c r="D123" s="179" t="s">
        <v>141</v>
      </c>
      <c r="F123" s="183" t="s">
        <v>192</v>
      </c>
      <c r="I123" s="181"/>
      <c r="L123" s="38"/>
      <c r="M123" s="182"/>
      <c r="N123" s="39"/>
      <c r="O123" s="39"/>
      <c r="P123" s="39"/>
      <c r="Q123" s="39"/>
      <c r="R123" s="39"/>
      <c r="S123" s="39"/>
      <c r="T123" s="67"/>
      <c r="AT123" s="21" t="s">
        <v>141</v>
      </c>
      <c r="AU123" s="21" t="s">
        <v>85</v>
      </c>
    </row>
    <row r="124" spans="2:65" s="10" customFormat="1" ht="37.35" customHeight="1">
      <c r="B124" s="153"/>
      <c r="D124" s="154" t="s">
        <v>74</v>
      </c>
      <c r="E124" s="155" t="s">
        <v>193</v>
      </c>
      <c r="F124" s="155" t="s">
        <v>194</v>
      </c>
      <c r="I124" s="156"/>
      <c r="J124" s="157">
        <f>BK124</f>
        <v>0</v>
      </c>
      <c r="L124" s="153"/>
      <c r="M124" s="158"/>
      <c r="N124" s="159"/>
      <c r="O124" s="159"/>
      <c r="P124" s="160">
        <f>P125+P156+P166+P184+P198</f>
        <v>0</v>
      </c>
      <c r="Q124" s="159"/>
      <c r="R124" s="160">
        <f>R125+R156+R166+R184+R198</f>
        <v>0.79676015</v>
      </c>
      <c r="S124" s="159"/>
      <c r="T124" s="161">
        <f>T125+T156+T166+T184+T198</f>
        <v>0.74971500000000002</v>
      </c>
      <c r="AR124" s="154" t="s">
        <v>85</v>
      </c>
      <c r="AT124" s="162" t="s">
        <v>74</v>
      </c>
      <c r="AU124" s="162" t="s">
        <v>75</v>
      </c>
      <c r="AY124" s="154" t="s">
        <v>129</v>
      </c>
      <c r="BK124" s="163">
        <f>BK125+BK156+BK166+BK184+BK198</f>
        <v>0</v>
      </c>
    </row>
    <row r="125" spans="2:65" s="10" customFormat="1" ht="19.899999999999999" customHeight="1">
      <c r="B125" s="153"/>
      <c r="D125" s="154" t="s">
        <v>74</v>
      </c>
      <c r="E125" s="164" t="s">
        <v>195</v>
      </c>
      <c r="F125" s="164" t="s">
        <v>196</v>
      </c>
      <c r="I125" s="156"/>
      <c r="J125" s="165">
        <f>BK125</f>
        <v>0</v>
      </c>
      <c r="L125" s="153"/>
      <c r="M125" s="158"/>
      <c r="N125" s="159"/>
      <c r="O125" s="159"/>
      <c r="P125" s="160">
        <f>SUM(P126:P155)</f>
        <v>0</v>
      </c>
      <c r="Q125" s="159"/>
      <c r="R125" s="160">
        <f>SUM(R126:R155)</f>
        <v>0.15658515000000001</v>
      </c>
      <c r="S125" s="159"/>
      <c r="T125" s="161">
        <f>SUM(T126:T155)</f>
        <v>0.13413599999999998</v>
      </c>
      <c r="AR125" s="154" t="s">
        <v>85</v>
      </c>
      <c r="AT125" s="162" t="s">
        <v>74</v>
      </c>
      <c r="AU125" s="162" t="s">
        <v>83</v>
      </c>
      <c r="AY125" s="154" t="s">
        <v>129</v>
      </c>
      <c r="BK125" s="163">
        <f>SUM(BK126:BK155)</f>
        <v>0</v>
      </c>
    </row>
    <row r="126" spans="2:65" s="1" customFormat="1" ht="14.45" customHeight="1">
      <c r="B126" s="166"/>
      <c r="C126" s="167" t="s">
        <v>145</v>
      </c>
      <c r="D126" s="167" t="s">
        <v>132</v>
      </c>
      <c r="E126" s="168" t="s">
        <v>197</v>
      </c>
      <c r="F126" s="169" t="s">
        <v>198</v>
      </c>
      <c r="G126" s="170" t="s">
        <v>135</v>
      </c>
      <c r="H126" s="171">
        <v>10.35</v>
      </c>
      <c r="I126" s="172"/>
      <c r="J126" s="173">
        <f>ROUND(I126*H126,2)</f>
        <v>0</v>
      </c>
      <c r="K126" s="169" t="s">
        <v>136</v>
      </c>
      <c r="L126" s="38"/>
      <c r="M126" s="174" t="s">
        <v>5</v>
      </c>
      <c r="N126" s="175" t="s">
        <v>46</v>
      </c>
      <c r="O126" s="39"/>
      <c r="P126" s="176">
        <f>O126*H126</f>
        <v>0</v>
      </c>
      <c r="Q126" s="176">
        <v>1E-4</v>
      </c>
      <c r="R126" s="176">
        <f>Q126*H126</f>
        <v>1.0350000000000001E-3</v>
      </c>
      <c r="S126" s="176">
        <v>0</v>
      </c>
      <c r="T126" s="177">
        <f>S126*H126</f>
        <v>0</v>
      </c>
      <c r="AR126" s="21" t="s">
        <v>199</v>
      </c>
      <c r="AT126" s="21" t="s">
        <v>132</v>
      </c>
      <c r="AU126" s="21" t="s">
        <v>85</v>
      </c>
      <c r="AY126" s="21" t="s">
        <v>129</v>
      </c>
      <c r="BE126" s="178">
        <f>IF(N126="základní",J126,0)</f>
        <v>0</v>
      </c>
      <c r="BF126" s="178">
        <f>IF(N126="snížená",J126,0)</f>
        <v>0</v>
      </c>
      <c r="BG126" s="178">
        <f>IF(N126="zákl. přenesená",J126,0)</f>
        <v>0</v>
      </c>
      <c r="BH126" s="178">
        <f>IF(N126="sníž. přenesená",J126,0)</f>
        <v>0</v>
      </c>
      <c r="BI126" s="178">
        <f>IF(N126="nulová",J126,0)</f>
        <v>0</v>
      </c>
      <c r="BJ126" s="21" t="s">
        <v>83</v>
      </c>
      <c r="BK126" s="178">
        <f>ROUND(I126*H126,2)</f>
        <v>0</v>
      </c>
      <c r="BL126" s="21" t="s">
        <v>199</v>
      </c>
      <c r="BM126" s="21" t="s">
        <v>200</v>
      </c>
    </row>
    <row r="127" spans="2:65" s="1" customFormat="1" ht="27">
      <c r="B127" s="38"/>
      <c r="D127" s="179" t="s">
        <v>139</v>
      </c>
      <c r="F127" s="180" t="s">
        <v>201</v>
      </c>
      <c r="I127" s="181"/>
      <c r="L127" s="38"/>
      <c r="M127" s="182"/>
      <c r="N127" s="39"/>
      <c r="O127" s="39"/>
      <c r="P127" s="39"/>
      <c r="Q127" s="39"/>
      <c r="R127" s="39"/>
      <c r="S127" s="39"/>
      <c r="T127" s="67"/>
      <c r="AT127" s="21" t="s">
        <v>139</v>
      </c>
      <c r="AU127" s="21" t="s">
        <v>85</v>
      </c>
    </row>
    <row r="128" spans="2:65" s="1" customFormat="1" ht="162">
      <c r="B128" s="38"/>
      <c r="D128" s="179" t="s">
        <v>141</v>
      </c>
      <c r="F128" s="183" t="s">
        <v>202</v>
      </c>
      <c r="I128" s="181"/>
      <c r="L128" s="38"/>
      <c r="M128" s="182"/>
      <c r="N128" s="39"/>
      <c r="O128" s="39"/>
      <c r="P128" s="39"/>
      <c r="Q128" s="39"/>
      <c r="R128" s="39"/>
      <c r="S128" s="39"/>
      <c r="T128" s="67"/>
      <c r="AT128" s="21" t="s">
        <v>141</v>
      </c>
      <c r="AU128" s="21" t="s">
        <v>85</v>
      </c>
    </row>
    <row r="129" spans="2:65" s="1" customFormat="1" ht="14.45" customHeight="1">
      <c r="B129" s="166"/>
      <c r="C129" s="167" t="s">
        <v>203</v>
      </c>
      <c r="D129" s="167" t="s">
        <v>132</v>
      </c>
      <c r="E129" s="168" t="s">
        <v>204</v>
      </c>
      <c r="F129" s="169" t="s">
        <v>205</v>
      </c>
      <c r="G129" s="170" t="s">
        <v>135</v>
      </c>
      <c r="H129" s="171">
        <v>10.35</v>
      </c>
      <c r="I129" s="172"/>
      <c r="J129" s="173">
        <f>ROUND(I129*H129,2)</f>
        <v>0</v>
      </c>
      <c r="K129" s="169" t="s">
        <v>136</v>
      </c>
      <c r="L129" s="38"/>
      <c r="M129" s="174" t="s">
        <v>5</v>
      </c>
      <c r="N129" s="175" t="s">
        <v>46</v>
      </c>
      <c r="O129" s="39"/>
      <c r="P129" s="176">
        <f>O129*H129</f>
        <v>0</v>
      </c>
      <c r="Q129" s="176">
        <v>0</v>
      </c>
      <c r="R129" s="176">
        <f>Q129*H129</f>
        <v>0</v>
      </c>
      <c r="S129" s="176">
        <v>0</v>
      </c>
      <c r="T129" s="177">
        <f>S129*H129</f>
        <v>0</v>
      </c>
      <c r="AR129" s="21" t="s">
        <v>199</v>
      </c>
      <c r="AT129" s="21" t="s">
        <v>132</v>
      </c>
      <c r="AU129" s="21" t="s">
        <v>85</v>
      </c>
      <c r="AY129" s="21" t="s">
        <v>129</v>
      </c>
      <c r="BE129" s="178">
        <f>IF(N129="základní",J129,0)</f>
        <v>0</v>
      </c>
      <c r="BF129" s="178">
        <f>IF(N129="snížená",J129,0)</f>
        <v>0</v>
      </c>
      <c r="BG129" s="178">
        <f>IF(N129="zákl. přenesená",J129,0)</f>
        <v>0</v>
      </c>
      <c r="BH129" s="178">
        <f>IF(N129="sníž. přenesená",J129,0)</f>
        <v>0</v>
      </c>
      <c r="BI129" s="178">
        <f>IF(N129="nulová",J129,0)</f>
        <v>0</v>
      </c>
      <c r="BJ129" s="21" t="s">
        <v>83</v>
      </c>
      <c r="BK129" s="178">
        <f>ROUND(I129*H129,2)</f>
        <v>0</v>
      </c>
      <c r="BL129" s="21" t="s">
        <v>199</v>
      </c>
      <c r="BM129" s="21" t="s">
        <v>206</v>
      </c>
    </row>
    <row r="130" spans="2:65" s="1" customFormat="1" ht="27">
      <c r="B130" s="38"/>
      <c r="D130" s="179" t="s">
        <v>139</v>
      </c>
      <c r="F130" s="180" t="s">
        <v>207</v>
      </c>
      <c r="I130" s="181"/>
      <c r="L130" s="38"/>
      <c r="M130" s="182"/>
      <c r="N130" s="39"/>
      <c r="O130" s="39"/>
      <c r="P130" s="39"/>
      <c r="Q130" s="39"/>
      <c r="R130" s="39"/>
      <c r="S130" s="39"/>
      <c r="T130" s="67"/>
      <c r="AT130" s="21" t="s">
        <v>139</v>
      </c>
      <c r="AU130" s="21" t="s">
        <v>85</v>
      </c>
    </row>
    <row r="131" spans="2:65" s="1" customFormat="1" ht="162">
      <c r="B131" s="38"/>
      <c r="D131" s="179" t="s">
        <v>141</v>
      </c>
      <c r="F131" s="183" t="s">
        <v>202</v>
      </c>
      <c r="I131" s="181"/>
      <c r="L131" s="38"/>
      <c r="M131" s="182"/>
      <c r="N131" s="39"/>
      <c r="O131" s="39"/>
      <c r="P131" s="39"/>
      <c r="Q131" s="39"/>
      <c r="R131" s="39"/>
      <c r="S131" s="39"/>
      <c r="T131" s="67"/>
      <c r="AT131" s="21" t="s">
        <v>141</v>
      </c>
      <c r="AU131" s="21" t="s">
        <v>85</v>
      </c>
    </row>
    <row r="132" spans="2:65" s="11" customFormat="1" ht="13.5">
      <c r="B132" s="184"/>
      <c r="D132" s="179" t="s">
        <v>143</v>
      </c>
      <c r="E132" s="185" t="s">
        <v>5</v>
      </c>
      <c r="F132" s="186" t="s">
        <v>208</v>
      </c>
      <c r="H132" s="187">
        <v>10.35</v>
      </c>
      <c r="I132" s="188"/>
      <c r="L132" s="184"/>
      <c r="M132" s="189"/>
      <c r="N132" s="190"/>
      <c r="O132" s="190"/>
      <c r="P132" s="190"/>
      <c r="Q132" s="190"/>
      <c r="R132" s="190"/>
      <c r="S132" s="190"/>
      <c r="T132" s="191"/>
      <c r="AT132" s="185" t="s">
        <v>143</v>
      </c>
      <c r="AU132" s="185" t="s">
        <v>85</v>
      </c>
      <c r="AV132" s="11" t="s">
        <v>85</v>
      </c>
      <c r="AW132" s="11" t="s">
        <v>38</v>
      </c>
      <c r="AX132" s="11" t="s">
        <v>83</v>
      </c>
      <c r="AY132" s="185" t="s">
        <v>129</v>
      </c>
    </row>
    <row r="133" spans="2:65" s="1" customFormat="1" ht="22.9" customHeight="1">
      <c r="B133" s="166"/>
      <c r="C133" s="192" t="s">
        <v>209</v>
      </c>
      <c r="D133" s="192" t="s">
        <v>210</v>
      </c>
      <c r="E133" s="193" t="s">
        <v>211</v>
      </c>
      <c r="F133" s="194" t="s">
        <v>212</v>
      </c>
      <c r="G133" s="195" t="s">
        <v>135</v>
      </c>
      <c r="H133" s="196">
        <v>11.385</v>
      </c>
      <c r="I133" s="197"/>
      <c r="J133" s="198">
        <f>ROUND(I133*H133,2)</f>
        <v>0</v>
      </c>
      <c r="K133" s="194" t="s">
        <v>136</v>
      </c>
      <c r="L133" s="199"/>
      <c r="M133" s="200" t="s">
        <v>5</v>
      </c>
      <c r="N133" s="201" t="s">
        <v>46</v>
      </c>
      <c r="O133" s="39"/>
      <c r="P133" s="176">
        <f>O133*H133</f>
        <v>0</v>
      </c>
      <c r="Q133" s="176">
        <v>1.9000000000000001E-4</v>
      </c>
      <c r="R133" s="176">
        <f>Q133*H133</f>
        <v>2.16315E-3</v>
      </c>
      <c r="S133" s="176">
        <v>0</v>
      </c>
      <c r="T133" s="177">
        <f>S133*H133</f>
        <v>0</v>
      </c>
      <c r="AR133" s="21" t="s">
        <v>213</v>
      </c>
      <c r="AT133" s="21" t="s">
        <v>210</v>
      </c>
      <c r="AU133" s="21" t="s">
        <v>85</v>
      </c>
      <c r="AY133" s="21" t="s">
        <v>129</v>
      </c>
      <c r="BE133" s="178">
        <f>IF(N133="základní",J133,0)</f>
        <v>0</v>
      </c>
      <c r="BF133" s="178">
        <f>IF(N133="snížená",J133,0)</f>
        <v>0</v>
      </c>
      <c r="BG133" s="178">
        <f>IF(N133="zákl. přenesená",J133,0)</f>
        <v>0</v>
      </c>
      <c r="BH133" s="178">
        <f>IF(N133="sníž. přenesená",J133,0)</f>
        <v>0</v>
      </c>
      <c r="BI133" s="178">
        <f>IF(N133="nulová",J133,0)</f>
        <v>0</v>
      </c>
      <c r="BJ133" s="21" t="s">
        <v>83</v>
      </c>
      <c r="BK133" s="178">
        <f>ROUND(I133*H133,2)</f>
        <v>0</v>
      </c>
      <c r="BL133" s="21" t="s">
        <v>199</v>
      </c>
      <c r="BM133" s="21" t="s">
        <v>214</v>
      </c>
    </row>
    <row r="134" spans="2:65" s="1" customFormat="1" ht="13.5">
      <c r="B134" s="38"/>
      <c r="D134" s="179" t="s">
        <v>139</v>
      </c>
      <c r="F134" s="180" t="s">
        <v>212</v>
      </c>
      <c r="I134" s="181"/>
      <c r="L134" s="38"/>
      <c r="M134" s="182"/>
      <c r="N134" s="39"/>
      <c r="O134" s="39"/>
      <c r="P134" s="39"/>
      <c r="Q134" s="39"/>
      <c r="R134" s="39"/>
      <c r="S134" s="39"/>
      <c r="T134" s="67"/>
      <c r="AT134" s="21" t="s">
        <v>139</v>
      </c>
      <c r="AU134" s="21" t="s">
        <v>85</v>
      </c>
    </row>
    <row r="135" spans="2:65" s="11" customFormat="1" ht="13.5">
      <c r="B135" s="184"/>
      <c r="D135" s="179" t="s">
        <v>143</v>
      </c>
      <c r="F135" s="186" t="s">
        <v>215</v>
      </c>
      <c r="H135" s="187">
        <v>11.385</v>
      </c>
      <c r="I135" s="188"/>
      <c r="L135" s="184"/>
      <c r="M135" s="189"/>
      <c r="N135" s="190"/>
      <c r="O135" s="190"/>
      <c r="P135" s="190"/>
      <c r="Q135" s="190"/>
      <c r="R135" s="190"/>
      <c r="S135" s="190"/>
      <c r="T135" s="191"/>
      <c r="AT135" s="185" t="s">
        <v>143</v>
      </c>
      <c r="AU135" s="185" t="s">
        <v>85</v>
      </c>
      <c r="AV135" s="11" t="s">
        <v>85</v>
      </c>
      <c r="AW135" s="11" t="s">
        <v>6</v>
      </c>
      <c r="AX135" s="11" t="s">
        <v>83</v>
      </c>
      <c r="AY135" s="185" t="s">
        <v>129</v>
      </c>
    </row>
    <row r="136" spans="2:65" s="1" customFormat="1" ht="14.45" customHeight="1">
      <c r="B136" s="166"/>
      <c r="C136" s="167" t="s">
        <v>216</v>
      </c>
      <c r="D136" s="167" t="s">
        <v>132</v>
      </c>
      <c r="E136" s="168" t="s">
        <v>217</v>
      </c>
      <c r="F136" s="169" t="s">
        <v>218</v>
      </c>
      <c r="G136" s="170" t="s">
        <v>135</v>
      </c>
      <c r="H136" s="171">
        <v>10.35</v>
      </c>
      <c r="I136" s="172"/>
      <c r="J136" s="173">
        <f>ROUND(I136*H136,2)</f>
        <v>0</v>
      </c>
      <c r="K136" s="169" t="s">
        <v>136</v>
      </c>
      <c r="L136" s="38"/>
      <c r="M136" s="174" t="s">
        <v>5</v>
      </c>
      <c r="N136" s="175" t="s">
        <v>46</v>
      </c>
      <c r="O136" s="39"/>
      <c r="P136" s="176">
        <f>O136*H136</f>
        <v>0</v>
      </c>
      <c r="Q136" s="176">
        <v>0</v>
      </c>
      <c r="R136" s="176">
        <f>Q136*H136</f>
        <v>0</v>
      </c>
      <c r="S136" s="176">
        <v>0</v>
      </c>
      <c r="T136" s="177">
        <f>S136*H136</f>
        <v>0</v>
      </c>
      <c r="AR136" s="21" t="s">
        <v>199</v>
      </c>
      <c r="AT136" s="21" t="s">
        <v>132</v>
      </c>
      <c r="AU136" s="21" t="s">
        <v>85</v>
      </c>
      <c r="AY136" s="21" t="s">
        <v>129</v>
      </c>
      <c r="BE136" s="178">
        <f>IF(N136="základní",J136,0)</f>
        <v>0</v>
      </c>
      <c r="BF136" s="178">
        <f>IF(N136="snížená",J136,0)</f>
        <v>0</v>
      </c>
      <c r="BG136" s="178">
        <f>IF(N136="zákl. přenesená",J136,0)</f>
        <v>0</v>
      </c>
      <c r="BH136" s="178">
        <f>IF(N136="sníž. přenesená",J136,0)</f>
        <v>0</v>
      </c>
      <c r="BI136" s="178">
        <f>IF(N136="nulová",J136,0)</f>
        <v>0</v>
      </c>
      <c r="BJ136" s="21" t="s">
        <v>83</v>
      </c>
      <c r="BK136" s="178">
        <f>ROUND(I136*H136,2)</f>
        <v>0</v>
      </c>
      <c r="BL136" s="21" t="s">
        <v>199</v>
      </c>
      <c r="BM136" s="21" t="s">
        <v>219</v>
      </c>
    </row>
    <row r="137" spans="2:65" s="1" customFormat="1" ht="27">
      <c r="B137" s="38"/>
      <c r="D137" s="179" t="s">
        <v>139</v>
      </c>
      <c r="F137" s="180" t="s">
        <v>220</v>
      </c>
      <c r="I137" s="181"/>
      <c r="L137" s="38"/>
      <c r="M137" s="182"/>
      <c r="N137" s="39"/>
      <c r="O137" s="39"/>
      <c r="P137" s="39"/>
      <c r="Q137" s="39"/>
      <c r="R137" s="39"/>
      <c r="S137" s="39"/>
      <c r="T137" s="67"/>
      <c r="AT137" s="21" t="s">
        <v>139</v>
      </c>
      <c r="AU137" s="21" t="s">
        <v>85</v>
      </c>
    </row>
    <row r="138" spans="2:65" s="1" customFormat="1" ht="162">
      <c r="B138" s="38"/>
      <c r="D138" s="179" t="s">
        <v>141</v>
      </c>
      <c r="F138" s="183" t="s">
        <v>202</v>
      </c>
      <c r="I138" s="181"/>
      <c r="L138" s="38"/>
      <c r="M138" s="182"/>
      <c r="N138" s="39"/>
      <c r="O138" s="39"/>
      <c r="P138" s="39"/>
      <c r="Q138" s="39"/>
      <c r="R138" s="39"/>
      <c r="S138" s="39"/>
      <c r="T138" s="67"/>
      <c r="AT138" s="21" t="s">
        <v>141</v>
      </c>
      <c r="AU138" s="21" t="s">
        <v>85</v>
      </c>
    </row>
    <row r="139" spans="2:65" s="1" customFormat="1" ht="14.45" customHeight="1">
      <c r="B139" s="166"/>
      <c r="C139" s="192" t="s">
        <v>221</v>
      </c>
      <c r="D139" s="192" t="s">
        <v>210</v>
      </c>
      <c r="E139" s="193" t="s">
        <v>222</v>
      </c>
      <c r="F139" s="194" t="s">
        <v>223</v>
      </c>
      <c r="G139" s="195" t="s">
        <v>135</v>
      </c>
      <c r="H139" s="196">
        <v>10.557</v>
      </c>
      <c r="I139" s="197"/>
      <c r="J139" s="198">
        <f>ROUND(I139*H139,2)</f>
        <v>0</v>
      </c>
      <c r="K139" s="194" t="s">
        <v>136</v>
      </c>
      <c r="L139" s="199"/>
      <c r="M139" s="200" t="s">
        <v>5</v>
      </c>
      <c r="N139" s="201" t="s">
        <v>46</v>
      </c>
      <c r="O139" s="39"/>
      <c r="P139" s="176">
        <f>O139*H139</f>
        <v>0</v>
      </c>
      <c r="Q139" s="176">
        <v>9.4999999999999998E-3</v>
      </c>
      <c r="R139" s="176">
        <f>Q139*H139</f>
        <v>0.10029150000000001</v>
      </c>
      <c r="S139" s="176">
        <v>0</v>
      </c>
      <c r="T139" s="177">
        <f>S139*H139</f>
        <v>0</v>
      </c>
      <c r="AR139" s="21" t="s">
        <v>213</v>
      </c>
      <c r="AT139" s="21" t="s">
        <v>210</v>
      </c>
      <c r="AU139" s="21" t="s">
        <v>85</v>
      </c>
      <c r="AY139" s="21" t="s">
        <v>129</v>
      </c>
      <c r="BE139" s="178">
        <f>IF(N139="základní",J139,0)</f>
        <v>0</v>
      </c>
      <c r="BF139" s="178">
        <f>IF(N139="snížená",J139,0)</f>
        <v>0</v>
      </c>
      <c r="BG139" s="178">
        <f>IF(N139="zákl. přenesená",J139,0)</f>
        <v>0</v>
      </c>
      <c r="BH139" s="178">
        <f>IF(N139="sníž. přenesená",J139,0)</f>
        <v>0</v>
      </c>
      <c r="BI139" s="178">
        <f>IF(N139="nulová",J139,0)</f>
        <v>0</v>
      </c>
      <c r="BJ139" s="21" t="s">
        <v>83</v>
      </c>
      <c r="BK139" s="178">
        <f>ROUND(I139*H139,2)</f>
        <v>0</v>
      </c>
      <c r="BL139" s="21" t="s">
        <v>199</v>
      </c>
      <c r="BM139" s="21" t="s">
        <v>224</v>
      </c>
    </row>
    <row r="140" spans="2:65" s="1" customFormat="1" ht="13.5">
      <c r="B140" s="38"/>
      <c r="D140" s="179" t="s">
        <v>139</v>
      </c>
      <c r="F140" s="180" t="s">
        <v>223</v>
      </c>
      <c r="I140" s="181"/>
      <c r="L140" s="38"/>
      <c r="M140" s="182"/>
      <c r="N140" s="39"/>
      <c r="O140" s="39"/>
      <c r="P140" s="39"/>
      <c r="Q140" s="39"/>
      <c r="R140" s="39"/>
      <c r="S140" s="39"/>
      <c r="T140" s="67"/>
      <c r="AT140" s="21" t="s">
        <v>139</v>
      </c>
      <c r="AU140" s="21" t="s">
        <v>85</v>
      </c>
    </row>
    <row r="141" spans="2:65" s="11" customFormat="1" ht="13.5">
      <c r="B141" s="184"/>
      <c r="D141" s="179" t="s">
        <v>143</v>
      </c>
      <c r="F141" s="186" t="s">
        <v>225</v>
      </c>
      <c r="H141" s="187">
        <v>10.557</v>
      </c>
      <c r="I141" s="188"/>
      <c r="L141" s="184"/>
      <c r="M141" s="189"/>
      <c r="N141" s="190"/>
      <c r="O141" s="190"/>
      <c r="P141" s="190"/>
      <c r="Q141" s="190"/>
      <c r="R141" s="190"/>
      <c r="S141" s="190"/>
      <c r="T141" s="191"/>
      <c r="AT141" s="185" t="s">
        <v>143</v>
      </c>
      <c r="AU141" s="185" t="s">
        <v>85</v>
      </c>
      <c r="AV141" s="11" t="s">
        <v>85</v>
      </c>
      <c r="AW141" s="11" t="s">
        <v>6</v>
      </c>
      <c r="AX141" s="11" t="s">
        <v>83</v>
      </c>
      <c r="AY141" s="185" t="s">
        <v>129</v>
      </c>
    </row>
    <row r="142" spans="2:65" s="1" customFormat="1" ht="14.45" customHeight="1">
      <c r="B142" s="166"/>
      <c r="C142" s="167" t="s">
        <v>226</v>
      </c>
      <c r="D142" s="167" t="s">
        <v>132</v>
      </c>
      <c r="E142" s="168" t="s">
        <v>227</v>
      </c>
      <c r="F142" s="169" t="s">
        <v>228</v>
      </c>
      <c r="G142" s="170" t="s">
        <v>135</v>
      </c>
      <c r="H142" s="171">
        <v>10.35</v>
      </c>
      <c r="I142" s="172"/>
      <c r="J142" s="173">
        <f>ROUND(I142*H142,2)</f>
        <v>0</v>
      </c>
      <c r="K142" s="169" t="s">
        <v>136</v>
      </c>
      <c r="L142" s="38"/>
      <c r="M142" s="174" t="s">
        <v>5</v>
      </c>
      <c r="N142" s="175" t="s">
        <v>46</v>
      </c>
      <c r="O142" s="39"/>
      <c r="P142" s="176">
        <f>O142*H142</f>
        <v>0</v>
      </c>
      <c r="Q142" s="176">
        <v>2.5000000000000001E-4</v>
      </c>
      <c r="R142" s="176">
        <f>Q142*H142</f>
        <v>2.5875E-3</v>
      </c>
      <c r="S142" s="176">
        <v>0</v>
      </c>
      <c r="T142" s="177">
        <f>S142*H142</f>
        <v>0</v>
      </c>
      <c r="AR142" s="21" t="s">
        <v>199</v>
      </c>
      <c r="AT142" s="21" t="s">
        <v>132</v>
      </c>
      <c r="AU142" s="21" t="s">
        <v>85</v>
      </c>
      <c r="AY142" s="21" t="s">
        <v>129</v>
      </c>
      <c r="BE142" s="178">
        <f>IF(N142="základní",J142,0)</f>
        <v>0</v>
      </c>
      <c r="BF142" s="178">
        <f>IF(N142="snížená",J142,0)</f>
        <v>0</v>
      </c>
      <c r="BG142" s="178">
        <f>IF(N142="zákl. přenesená",J142,0)</f>
        <v>0</v>
      </c>
      <c r="BH142" s="178">
        <f>IF(N142="sníž. přenesená",J142,0)</f>
        <v>0</v>
      </c>
      <c r="BI142" s="178">
        <f>IF(N142="nulová",J142,0)</f>
        <v>0</v>
      </c>
      <c r="BJ142" s="21" t="s">
        <v>83</v>
      </c>
      <c r="BK142" s="178">
        <f>ROUND(I142*H142,2)</f>
        <v>0</v>
      </c>
      <c r="BL142" s="21" t="s">
        <v>199</v>
      </c>
      <c r="BM142" s="21" t="s">
        <v>229</v>
      </c>
    </row>
    <row r="143" spans="2:65" s="1" customFormat="1" ht="27">
      <c r="B143" s="38"/>
      <c r="D143" s="179" t="s">
        <v>139</v>
      </c>
      <c r="F143" s="180" t="s">
        <v>230</v>
      </c>
      <c r="I143" s="181"/>
      <c r="L143" s="38"/>
      <c r="M143" s="182"/>
      <c r="N143" s="39"/>
      <c r="O143" s="39"/>
      <c r="P143" s="39"/>
      <c r="Q143" s="39"/>
      <c r="R143" s="39"/>
      <c r="S143" s="39"/>
      <c r="T143" s="67"/>
      <c r="AT143" s="21" t="s">
        <v>139</v>
      </c>
      <c r="AU143" s="21" t="s">
        <v>85</v>
      </c>
    </row>
    <row r="144" spans="2:65" s="1" customFormat="1" ht="162">
      <c r="B144" s="38"/>
      <c r="D144" s="179" t="s">
        <v>141</v>
      </c>
      <c r="F144" s="183" t="s">
        <v>202</v>
      </c>
      <c r="I144" s="181"/>
      <c r="L144" s="38"/>
      <c r="M144" s="182"/>
      <c r="N144" s="39"/>
      <c r="O144" s="39"/>
      <c r="P144" s="39"/>
      <c r="Q144" s="39"/>
      <c r="R144" s="39"/>
      <c r="S144" s="39"/>
      <c r="T144" s="67"/>
      <c r="AT144" s="21" t="s">
        <v>141</v>
      </c>
      <c r="AU144" s="21" t="s">
        <v>85</v>
      </c>
    </row>
    <row r="145" spans="2:65" s="1" customFormat="1" ht="14.45" customHeight="1">
      <c r="B145" s="166"/>
      <c r="C145" s="167" t="s">
        <v>11</v>
      </c>
      <c r="D145" s="167" t="s">
        <v>132</v>
      </c>
      <c r="E145" s="168" t="s">
        <v>231</v>
      </c>
      <c r="F145" s="169" t="s">
        <v>232</v>
      </c>
      <c r="G145" s="170" t="s">
        <v>135</v>
      </c>
      <c r="H145" s="171">
        <v>10.35</v>
      </c>
      <c r="I145" s="172"/>
      <c r="J145" s="173">
        <f>ROUND(I145*H145,2)</f>
        <v>0</v>
      </c>
      <c r="K145" s="169" t="s">
        <v>136</v>
      </c>
      <c r="L145" s="38"/>
      <c r="M145" s="174" t="s">
        <v>5</v>
      </c>
      <c r="N145" s="175" t="s">
        <v>46</v>
      </c>
      <c r="O145" s="39"/>
      <c r="P145" s="176">
        <f>O145*H145</f>
        <v>0</v>
      </c>
      <c r="Q145" s="176">
        <v>0</v>
      </c>
      <c r="R145" s="176">
        <f>Q145*H145</f>
        <v>0</v>
      </c>
      <c r="S145" s="176">
        <v>1.2959999999999999E-2</v>
      </c>
      <c r="T145" s="177">
        <f>S145*H145</f>
        <v>0.13413599999999998</v>
      </c>
      <c r="AR145" s="21" t="s">
        <v>199</v>
      </c>
      <c r="AT145" s="21" t="s">
        <v>132</v>
      </c>
      <c r="AU145" s="21" t="s">
        <v>85</v>
      </c>
      <c r="AY145" s="21" t="s">
        <v>129</v>
      </c>
      <c r="BE145" s="178">
        <f>IF(N145="základní",J145,0)</f>
        <v>0</v>
      </c>
      <c r="BF145" s="178">
        <f>IF(N145="snížená",J145,0)</f>
        <v>0</v>
      </c>
      <c r="BG145" s="178">
        <f>IF(N145="zákl. přenesená",J145,0)</f>
        <v>0</v>
      </c>
      <c r="BH145" s="178">
        <f>IF(N145="sníž. přenesená",J145,0)</f>
        <v>0</v>
      </c>
      <c r="BI145" s="178">
        <f>IF(N145="nulová",J145,0)</f>
        <v>0</v>
      </c>
      <c r="BJ145" s="21" t="s">
        <v>83</v>
      </c>
      <c r="BK145" s="178">
        <f>ROUND(I145*H145,2)</f>
        <v>0</v>
      </c>
      <c r="BL145" s="21" t="s">
        <v>199</v>
      </c>
      <c r="BM145" s="21" t="s">
        <v>233</v>
      </c>
    </row>
    <row r="146" spans="2:65" s="1" customFormat="1" ht="27">
      <c r="B146" s="38"/>
      <c r="D146" s="179" t="s">
        <v>139</v>
      </c>
      <c r="F146" s="180" t="s">
        <v>234</v>
      </c>
      <c r="I146" s="181"/>
      <c r="L146" s="38"/>
      <c r="M146" s="182"/>
      <c r="N146" s="39"/>
      <c r="O146" s="39"/>
      <c r="P146" s="39"/>
      <c r="Q146" s="39"/>
      <c r="R146" s="39"/>
      <c r="S146" s="39"/>
      <c r="T146" s="67"/>
      <c r="AT146" s="21" t="s">
        <v>139</v>
      </c>
      <c r="AU146" s="21" t="s">
        <v>85</v>
      </c>
    </row>
    <row r="147" spans="2:65" s="1" customFormat="1" ht="40.5">
      <c r="B147" s="38"/>
      <c r="D147" s="179" t="s">
        <v>141</v>
      </c>
      <c r="F147" s="183" t="s">
        <v>235</v>
      </c>
      <c r="I147" s="181"/>
      <c r="L147" s="38"/>
      <c r="M147" s="182"/>
      <c r="N147" s="39"/>
      <c r="O147" s="39"/>
      <c r="P147" s="39"/>
      <c r="Q147" s="39"/>
      <c r="R147" s="39"/>
      <c r="S147" s="39"/>
      <c r="T147" s="67"/>
      <c r="AT147" s="21" t="s">
        <v>141</v>
      </c>
      <c r="AU147" s="21" t="s">
        <v>85</v>
      </c>
    </row>
    <row r="148" spans="2:65" s="11" customFormat="1" ht="13.5">
      <c r="B148" s="184"/>
      <c r="D148" s="179" t="s">
        <v>143</v>
      </c>
      <c r="E148" s="185" t="s">
        <v>5</v>
      </c>
      <c r="F148" s="186" t="s">
        <v>208</v>
      </c>
      <c r="H148" s="187">
        <v>10.35</v>
      </c>
      <c r="I148" s="188"/>
      <c r="L148" s="184"/>
      <c r="M148" s="189"/>
      <c r="N148" s="190"/>
      <c r="O148" s="190"/>
      <c r="P148" s="190"/>
      <c r="Q148" s="190"/>
      <c r="R148" s="190"/>
      <c r="S148" s="190"/>
      <c r="T148" s="191"/>
      <c r="AT148" s="185" t="s">
        <v>143</v>
      </c>
      <c r="AU148" s="185" t="s">
        <v>85</v>
      </c>
      <c r="AV148" s="11" t="s">
        <v>85</v>
      </c>
      <c r="AW148" s="11" t="s">
        <v>38</v>
      </c>
      <c r="AX148" s="11" t="s">
        <v>83</v>
      </c>
      <c r="AY148" s="185" t="s">
        <v>129</v>
      </c>
    </row>
    <row r="149" spans="2:65" s="1" customFormat="1" ht="22.9" customHeight="1">
      <c r="B149" s="166"/>
      <c r="C149" s="167" t="s">
        <v>199</v>
      </c>
      <c r="D149" s="167" t="s">
        <v>132</v>
      </c>
      <c r="E149" s="168" t="s">
        <v>236</v>
      </c>
      <c r="F149" s="169" t="s">
        <v>237</v>
      </c>
      <c r="G149" s="170" t="s">
        <v>238</v>
      </c>
      <c r="H149" s="171">
        <v>10.35</v>
      </c>
      <c r="I149" s="172"/>
      <c r="J149" s="173">
        <f>ROUND(I149*H149,2)</f>
        <v>0</v>
      </c>
      <c r="K149" s="169" t="s">
        <v>136</v>
      </c>
      <c r="L149" s="38"/>
      <c r="M149" s="174" t="s">
        <v>5</v>
      </c>
      <c r="N149" s="175" t="s">
        <v>46</v>
      </c>
      <c r="O149" s="39"/>
      <c r="P149" s="176">
        <f>O149*H149</f>
        <v>0</v>
      </c>
      <c r="Q149" s="176">
        <v>4.8799999999999998E-3</v>
      </c>
      <c r="R149" s="176">
        <f>Q149*H149</f>
        <v>5.0507999999999997E-2</v>
      </c>
      <c r="S149" s="176">
        <v>0</v>
      </c>
      <c r="T149" s="177">
        <f>S149*H149</f>
        <v>0</v>
      </c>
      <c r="AR149" s="21" t="s">
        <v>199</v>
      </c>
      <c r="AT149" s="21" t="s">
        <v>132</v>
      </c>
      <c r="AU149" s="21" t="s">
        <v>85</v>
      </c>
      <c r="AY149" s="21" t="s">
        <v>129</v>
      </c>
      <c r="BE149" s="178">
        <f>IF(N149="základní",J149,0)</f>
        <v>0</v>
      </c>
      <c r="BF149" s="178">
        <f>IF(N149="snížená",J149,0)</f>
        <v>0</v>
      </c>
      <c r="BG149" s="178">
        <f>IF(N149="zákl. přenesená",J149,0)</f>
        <v>0</v>
      </c>
      <c r="BH149" s="178">
        <f>IF(N149="sníž. přenesená",J149,0)</f>
        <v>0</v>
      </c>
      <c r="BI149" s="178">
        <f>IF(N149="nulová",J149,0)</f>
        <v>0</v>
      </c>
      <c r="BJ149" s="21" t="s">
        <v>83</v>
      </c>
      <c r="BK149" s="178">
        <f>ROUND(I149*H149,2)</f>
        <v>0</v>
      </c>
      <c r="BL149" s="21" t="s">
        <v>199</v>
      </c>
      <c r="BM149" s="21" t="s">
        <v>239</v>
      </c>
    </row>
    <row r="150" spans="2:65" s="1" customFormat="1" ht="27">
      <c r="B150" s="38"/>
      <c r="D150" s="179" t="s">
        <v>139</v>
      </c>
      <c r="F150" s="180" t="s">
        <v>240</v>
      </c>
      <c r="I150" s="181"/>
      <c r="L150" s="38"/>
      <c r="M150" s="182"/>
      <c r="N150" s="39"/>
      <c r="O150" s="39"/>
      <c r="P150" s="39"/>
      <c r="Q150" s="39"/>
      <c r="R150" s="39"/>
      <c r="S150" s="39"/>
      <c r="T150" s="67"/>
      <c r="AT150" s="21" t="s">
        <v>139</v>
      </c>
      <c r="AU150" s="21" t="s">
        <v>85</v>
      </c>
    </row>
    <row r="151" spans="2:65" s="1" customFormat="1" ht="229.5">
      <c r="B151" s="38"/>
      <c r="D151" s="179" t="s">
        <v>141</v>
      </c>
      <c r="F151" s="183" t="s">
        <v>241</v>
      </c>
      <c r="I151" s="181"/>
      <c r="L151" s="38"/>
      <c r="M151" s="182"/>
      <c r="N151" s="39"/>
      <c r="O151" s="39"/>
      <c r="P151" s="39"/>
      <c r="Q151" s="39"/>
      <c r="R151" s="39"/>
      <c r="S151" s="39"/>
      <c r="T151" s="67"/>
      <c r="AT151" s="21" t="s">
        <v>141</v>
      </c>
      <c r="AU151" s="21" t="s">
        <v>85</v>
      </c>
    </row>
    <row r="152" spans="2:65" s="11" customFormat="1" ht="13.5">
      <c r="B152" s="184"/>
      <c r="D152" s="179" t="s">
        <v>143</v>
      </c>
      <c r="E152" s="185" t="s">
        <v>5</v>
      </c>
      <c r="F152" s="186" t="s">
        <v>208</v>
      </c>
      <c r="H152" s="187">
        <v>10.35</v>
      </c>
      <c r="I152" s="188"/>
      <c r="L152" s="184"/>
      <c r="M152" s="189"/>
      <c r="N152" s="190"/>
      <c r="O152" s="190"/>
      <c r="P152" s="190"/>
      <c r="Q152" s="190"/>
      <c r="R152" s="190"/>
      <c r="S152" s="190"/>
      <c r="T152" s="191"/>
      <c r="AT152" s="185" t="s">
        <v>143</v>
      </c>
      <c r="AU152" s="185" t="s">
        <v>85</v>
      </c>
      <c r="AV152" s="11" t="s">
        <v>85</v>
      </c>
      <c r="AW152" s="11" t="s">
        <v>38</v>
      </c>
      <c r="AX152" s="11" t="s">
        <v>83</v>
      </c>
      <c r="AY152" s="185" t="s">
        <v>129</v>
      </c>
    </row>
    <row r="153" spans="2:65" s="1" customFormat="1" ht="22.9" customHeight="1">
      <c r="B153" s="166"/>
      <c r="C153" s="167" t="s">
        <v>242</v>
      </c>
      <c r="D153" s="167" t="s">
        <v>132</v>
      </c>
      <c r="E153" s="168" t="s">
        <v>243</v>
      </c>
      <c r="F153" s="169" t="s">
        <v>244</v>
      </c>
      <c r="G153" s="170" t="s">
        <v>245</v>
      </c>
      <c r="H153" s="202"/>
      <c r="I153" s="172"/>
      <c r="J153" s="173">
        <f>ROUND(I153*H153,2)</f>
        <v>0</v>
      </c>
      <c r="K153" s="169" t="s">
        <v>136</v>
      </c>
      <c r="L153" s="38"/>
      <c r="M153" s="174" t="s">
        <v>5</v>
      </c>
      <c r="N153" s="175" t="s">
        <v>46</v>
      </c>
      <c r="O153" s="39"/>
      <c r="P153" s="176">
        <f>O153*H153</f>
        <v>0</v>
      </c>
      <c r="Q153" s="176">
        <v>0</v>
      </c>
      <c r="R153" s="176">
        <f>Q153*H153</f>
        <v>0</v>
      </c>
      <c r="S153" s="176">
        <v>0</v>
      </c>
      <c r="T153" s="177">
        <f>S153*H153</f>
        <v>0</v>
      </c>
      <c r="AR153" s="21" t="s">
        <v>199</v>
      </c>
      <c r="AT153" s="21" t="s">
        <v>132</v>
      </c>
      <c r="AU153" s="21" t="s">
        <v>85</v>
      </c>
      <c r="AY153" s="21" t="s">
        <v>129</v>
      </c>
      <c r="BE153" s="178">
        <f>IF(N153="základní",J153,0)</f>
        <v>0</v>
      </c>
      <c r="BF153" s="178">
        <f>IF(N153="snížená",J153,0)</f>
        <v>0</v>
      </c>
      <c r="BG153" s="178">
        <f>IF(N153="zákl. přenesená",J153,0)</f>
        <v>0</v>
      </c>
      <c r="BH153" s="178">
        <f>IF(N153="sníž. přenesená",J153,0)</f>
        <v>0</v>
      </c>
      <c r="BI153" s="178">
        <f>IF(N153="nulová",J153,0)</f>
        <v>0</v>
      </c>
      <c r="BJ153" s="21" t="s">
        <v>83</v>
      </c>
      <c r="BK153" s="178">
        <f>ROUND(I153*H153,2)</f>
        <v>0</v>
      </c>
      <c r="BL153" s="21" t="s">
        <v>199</v>
      </c>
      <c r="BM153" s="21" t="s">
        <v>246</v>
      </c>
    </row>
    <row r="154" spans="2:65" s="1" customFormat="1" ht="27">
      <c r="B154" s="38"/>
      <c r="D154" s="179" t="s">
        <v>139</v>
      </c>
      <c r="F154" s="180" t="s">
        <v>247</v>
      </c>
      <c r="I154" s="181"/>
      <c r="L154" s="38"/>
      <c r="M154" s="182"/>
      <c r="N154" s="39"/>
      <c r="O154" s="39"/>
      <c r="P154" s="39"/>
      <c r="Q154" s="39"/>
      <c r="R154" s="39"/>
      <c r="S154" s="39"/>
      <c r="T154" s="67"/>
      <c r="AT154" s="21" t="s">
        <v>139</v>
      </c>
      <c r="AU154" s="21" t="s">
        <v>85</v>
      </c>
    </row>
    <row r="155" spans="2:65" s="1" customFormat="1" ht="148.5">
      <c r="B155" s="38"/>
      <c r="D155" s="179" t="s">
        <v>141</v>
      </c>
      <c r="F155" s="183" t="s">
        <v>248</v>
      </c>
      <c r="I155" s="181"/>
      <c r="L155" s="38"/>
      <c r="M155" s="182"/>
      <c r="N155" s="39"/>
      <c r="O155" s="39"/>
      <c r="P155" s="39"/>
      <c r="Q155" s="39"/>
      <c r="R155" s="39"/>
      <c r="S155" s="39"/>
      <c r="T155" s="67"/>
      <c r="AT155" s="21" t="s">
        <v>141</v>
      </c>
      <c r="AU155" s="21" t="s">
        <v>85</v>
      </c>
    </row>
    <row r="156" spans="2:65" s="10" customFormat="1" ht="29.85" customHeight="1">
      <c r="B156" s="153"/>
      <c r="D156" s="154" t="s">
        <v>74</v>
      </c>
      <c r="E156" s="164" t="s">
        <v>249</v>
      </c>
      <c r="F156" s="164" t="s">
        <v>250</v>
      </c>
      <c r="I156" s="156"/>
      <c r="J156" s="165">
        <f>BK156</f>
        <v>0</v>
      </c>
      <c r="L156" s="153"/>
      <c r="M156" s="158"/>
      <c r="N156" s="159"/>
      <c r="O156" s="159"/>
      <c r="P156" s="160">
        <f>SUM(P157:P165)</f>
        <v>0</v>
      </c>
      <c r="Q156" s="159"/>
      <c r="R156" s="160">
        <f>SUM(R157:R165)</f>
        <v>8.0729999999999996E-2</v>
      </c>
      <c r="S156" s="159"/>
      <c r="T156" s="161">
        <f>SUM(T157:T165)</f>
        <v>6.1478999999999999E-2</v>
      </c>
      <c r="AR156" s="154" t="s">
        <v>85</v>
      </c>
      <c r="AT156" s="162" t="s">
        <v>74</v>
      </c>
      <c r="AU156" s="162" t="s">
        <v>83</v>
      </c>
      <c r="AY156" s="154" t="s">
        <v>129</v>
      </c>
      <c r="BK156" s="163">
        <f>SUM(BK157:BK165)</f>
        <v>0</v>
      </c>
    </row>
    <row r="157" spans="2:65" s="1" customFormat="1" ht="14.45" customHeight="1">
      <c r="B157" s="166"/>
      <c r="C157" s="167" t="s">
        <v>251</v>
      </c>
      <c r="D157" s="167" t="s">
        <v>132</v>
      </c>
      <c r="E157" s="168" t="s">
        <v>252</v>
      </c>
      <c r="F157" s="169" t="s">
        <v>253</v>
      </c>
      <c r="G157" s="170" t="s">
        <v>135</v>
      </c>
      <c r="H157" s="171">
        <v>10.35</v>
      </c>
      <c r="I157" s="172"/>
      <c r="J157" s="173">
        <f>ROUND(I157*H157,2)</f>
        <v>0</v>
      </c>
      <c r="K157" s="169" t="s">
        <v>136</v>
      </c>
      <c r="L157" s="38"/>
      <c r="M157" s="174" t="s">
        <v>5</v>
      </c>
      <c r="N157" s="175" t="s">
        <v>46</v>
      </c>
      <c r="O157" s="39"/>
      <c r="P157" s="176">
        <f>O157*H157</f>
        <v>0</v>
      </c>
      <c r="Q157" s="176">
        <v>0</v>
      </c>
      <c r="R157" s="176">
        <f>Q157*H157</f>
        <v>0</v>
      </c>
      <c r="S157" s="176">
        <v>5.94E-3</v>
      </c>
      <c r="T157" s="177">
        <f>S157*H157</f>
        <v>6.1478999999999999E-2</v>
      </c>
      <c r="AR157" s="21" t="s">
        <v>199</v>
      </c>
      <c r="AT157" s="21" t="s">
        <v>132</v>
      </c>
      <c r="AU157" s="21" t="s">
        <v>85</v>
      </c>
      <c r="AY157" s="21" t="s">
        <v>129</v>
      </c>
      <c r="BE157" s="178">
        <f>IF(N157="základní",J157,0)</f>
        <v>0</v>
      </c>
      <c r="BF157" s="178">
        <f>IF(N157="snížená",J157,0)</f>
        <v>0</v>
      </c>
      <c r="BG157" s="178">
        <f>IF(N157="zákl. přenesená",J157,0)</f>
        <v>0</v>
      </c>
      <c r="BH157" s="178">
        <f>IF(N157="sníž. přenesená",J157,0)</f>
        <v>0</v>
      </c>
      <c r="BI157" s="178">
        <f>IF(N157="nulová",J157,0)</f>
        <v>0</v>
      </c>
      <c r="BJ157" s="21" t="s">
        <v>83</v>
      </c>
      <c r="BK157" s="178">
        <f>ROUND(I157*H157,2)</f>
        <v>0</v>
      </c>
      <c r="BL157" s="21" t="s">
        <v>199</v>
      </c>
      <c r="BM157" s="21" t="s">
        <v>254</v>
      </c>
    </row>
    <row r="158" spans="2:65" s="1" customFormat="1" ht="13.5">
      <c r="B158" s="38"/>
      <c r="D158" s="179" t="s">
        <v>139</v>
      </c>
      <c r="F158" s="180" t="s">
        <v>255</v>
      </c>
      <c r="I158" s="181"/>
      <c r="L158" s="38"/>
      <c r="M158" s="182"/>
      <c r="N158" s="39"/>
      <c r="O158" s="39"/>
      <c r="P158" s="39"/>
      <c r="Q158" s="39"/>
      <c r="R158" s="39"/>
      <c r="S158" s="39"/>
      <c r="T158" s="67"/>
      <c r="AT158" s="21" t="s">
        <v>139</v>
      </c>
      <c r="AU158" s="21" t="s">
        <v>85</v>
      </c>
    </row>
    <row r="159" spans="2:65" s="11" customFormat="1" ht="13.5">
      <c r="B159" s="184"/>
      <c r="D159" s="179" t="s">
        <v>143</v>
      </c>
      <c r="E159" s="185" t="s">
        <v>5</v>
      </c>
      <c r="F159" s="186" t="s">
        <v>208</v>
      </c>
      <c r="H159" s="187">
        <v>10.35</v>
      </c>
      <c r="I159" s="188"/>
      <c r="L159" s="184"/>
      <c r="M159" s="189"/>
      <c r="N159" s="190"/>
      <c r="O159" s="190"/>
      <c r="P159" s="190"/>
      <c r="Q159" s="190"/>
      <c r="R159" s="190"/>
      <c r="S159" s="190"/>
      <c r="T159" s="191"/>
      <c r="AT159" s="185" t="s">
        <v>143</v>
      </c>
      <c r="AU159" s="185" t="s">
        <v>85</v>
      </c>
      <c r="AV159" s="11" t="s">
        <v>85</v>
      </c>
      <c r="AW159" s="11" t="s">
        <v>38</v>
      </c>
      <c r="AX159" s="11" t="s">
        <v>83</v>
      </c>
      <c r="AY159" s="185" t="s">
        <v>129</v>
      </c>
    </row>
    <row r="160" spans="2:65" s="1" customFormat="1" ht="22.9" customHeight="1">
      <c r="B160" s="166"/>
      <c r="C160" s="167" t="s">
        <v>256</v>
      </c>
      <c r="D160" s="167" t="s">
        <v>132</v>
      </c>
      <c r="E160" s="168" t="s">
        <v>257</v>
      </c>
      <c r="F160" s="169" t="s">
        <v>258</v>
      </c>
      <c r="G160" s="170" t="s">
        <v>135</v>
      </c>
      <c r="H160" s="171">
        <v>10.35</v>
      </c>
      <c r="I160" s="172"/>
      <c r="J160" s="173">
        <f>ROUND(I160*H160,2)</f>
        <v>0</v>
      </c>
      <c r="K160" s="169" t="s">
        <v>136</v>
      </c>
      <c r="L160" s="38"/>
      <c r="M160" s="174" t="s">
        <v>5</v>
      </c>
      <c r="N160" s="175" t="s">
        <v>46</v>
      </c>
      <c r="O160" s="39"/>
      <c r="P160" s="176">
        <f>O160*H160</f>
        <v>0</v>
      </c>
      <c r="Q160" s="176">
        <v>7.7999999999999996E-3</v>
      </c>
      <c r="R160" s="176">
        <f>Q160*H160</f>
        <v>8.0729999999999996E-2</v>
      </c>
      <c r="S160" s="176">
        <v>0</v>
      </c>
      <c r="T160" s="177">
        <f>S160*H160</f>
        <v>0</v>
      </c>
      <c r="AR160" s="21" t="s">
        <v>199</v>
      </c>
      <c r="AT160" s="21" t="s">
        <v>132</v>
      </c>
      <c r="AU160" s="21" t="s">
        <v>85</v>
      </c>
      <c r="AY160" s="21" t="s">
        <v>129</v>
      </c>
      <c r="BE160" s="178">
        <f>IF(N160="základní",J160,0)</f>
        <v>0</v>
      </c>
      <c r="BF160" s="178">
        <f>IF(N160="snížená",J160,0)</f>
        <v>0</v>
      </c>
      <c r="BG160" s="178">
        <f>IF(N160="zákl. přenesená",J160,0)</f>
        <v>0</v>
      </c>
      <c r="BH160" s="178">
        <f>IF(N160="sníž. přenesená",J160,0)</f>
        <v>0</v>
      </c>
      <c r="BI160" s="178">
        <f>IF(N160="nulová",J160,0)</f>
        <v>0</v>
      </c>
      <c r="BJ160" s="21" t="s">
        <v>83</v>
      </c>
      <c r="BK160" s="178">
        <f>ROUND(I160*H160,2)</f>
        <v>0</v>
      </c>
      <c r="BL160" s="21" t="s">
        <v>199</v>
      </c>
      <c r="BM160" s="21" t="s">
        <v>259</v>
      </c>
    </row>
    <row r="161" spans="2:65" s="1" customFormat="1" ht="40.5">
      <c r="B161" s="38"/>
      <c r="D161" s="179" t="s">
        <v>139</v>
      </c>
      <c r="F161" s="180" t="s">
        <v>260</v>
      </c>
      <c r="I161" s="181"/>
      <c r="L161" s="38"/>
      <c r="M161" s="182"/>
      <c r="N161" s="39"/>
      <c r="O161" s="39"/>
      <c r="P161" s="39"/>
      <c r="Q161" s="39"/>
      <c r="R161" s="39"/>
      <c r="S161" s="39"/>
      <c r="T161" s="67"/>
      <c r="AT161" s="21" t="s">
        <v>139</v>
      </c>
      <c r="AU161" s="21" t="s">
        <v>85</v>
      </c>
    </row>
    <row r="162" spans="2:65" s="11" customFormat="1" ht="13.5">
      <c r="B162" s="184"/>
      <c r="D162" s="179" t="s">
        <v>143</v>
      </c>
      <c r="E162" s="185" t="s">
        <v>5</v>
      </c>
      <c r="F162" s="186" t="s">
        <v>208</v>
      </c>
      <c r="H162" s="187">
        <v>10.35</v>
      </c>
      <c r="I162" s="188"/>
      <c r="L162" s="184"/>
      <c r="M162" s="189"/>
      <c r="N162" s="190"/>
      <c r="O162" s="190"/>
      <c r="P162" s="190"/>
      <c r="Q162" s="190"/>
      <c r="R162" s="190"/>
      <c r="S162" s="190"/>
      <c r="T162" s="191"/>
      <c r="AT162" s="185" t="s">
        <v>143</v>
      </c>
      <c r="AU162" s="185" t="s">
        <v>85</v>
      </c>
      <c r="AV162" s="11" t="s">
        <v>85</v>
      </c>
      <c r="AW162" s="11" t="s">
        <v>38</v>
      </c>
      <c r="AX162" s="11" t="s">
        <v>83</v>
      </c>
      <c r="AY162" s="185" t="s">
        <v>129</v>
      </c>
    </row>
    <row r="163" spans="2:65" s="1" customFormat="1" ht="22.9" customHeight="1">
      <c r="B163" s="166"/>
      <c r="C163" s="167" t="s">
        <v>261</v>
      </c>
      <c r="D163" s="167" t="s">
        <v>132</v>
      </c>
      <c r="E163" s="168" t="s">
        <v>262</v>
      </c>
      <c r="F163" s="169" t="s">
        <v>263</v>
      </c>
      <c r="G163" s="170" t="s">
        <v>245</v>
      </c>
      <c r="H163" s="202"/>
      <c r="I163" s="172"/>
      <c r="J163" s="173">
        <f>ROUND(I163*H163,2)</f>
        <v>0</v>
      </c>
      <c r="K163" s="169" t="s">
        <v>136</v>
      </c>
      <c r="L163" s="38"/>
      <c r="M163" s="174" t="s">
        <v>5</v>
      </c>
      <c r="N163" s="175" t="s">
        <v>46</v>
      </c>
      <c r="O163" s="39"/>
      <c r="P163" s="176">
        <f>O163*H163</f>
        <v>0</v>
      </c>
      <c r="Q163" s="176">
        <v>0</v>
      </c>
      <c r="R163" s="176">
        <f>Q163*H163</f>
        <v>0</v>
      </c>
      <c r="S163" s="176">
        <v>0</v>
      </c>
      <c r="T163" s="177">
        <f>S163*H163</f>
        <v>0</v>
      </c>
      <c r="AR163" s="21" t="s">
        <v>199</v>
      </c>
      <c r="AT163" s="21" t="s">
        <v>132</v>
      </c>
      <c r="AU163" s="21" t="s">
        <v>85</v>
      </c>
      <c r="AY163" s="21" t="s">
        <v>129</v>
      </c>
      <c r="BE163" s="178">
        <f>IF(N163="základní",J163,0)</f>
        <v>0</v>
      </c>
      <c r="BF163" s="178">
        <f>IF(N163="snížená",J163,0)</f>
        <v>0</v>
      </c>
      <c r="BG163" s="178">
        <f>IF(N163="zákl. přenesená",J163,0)</f>
        <v>0</v>
      </c>
      <c r="BH163" s="178">
        <f>IF(N163="sníž. přenesená",J163,0)</f>
        <v>0</v>
      </c>
      <c r="BI163" s="178">
        <f>IF(N163="nulová",J163,0)</f>
        <v>0</v>
      </c>
      <c r="BJ163" s="21" t="s">
        <v>83</v>
      </c>
      <c r="BK163" s="178">
        <f>ROUND(I163*H163,2)</f>
        <v>0</v>
      </c>
      <c r="BL163" s="21" t="s">
        <v>199</v>
      </c>
      <c r="BM163" s="21" t="s">
        <v>264</v>
      </c>
    </row>
    <row r="164" spans="2:65" s="1" customFormat="1" ht="27">
      <c r="B164" s="38"/>
      <c r="D164" s="179" t="s">
        <v>139</v>
      </c>
      <c r="F164" s="180" t="s">
        <v>265</v>
      </c>
      <c r="I164" s="181"/>
      <c r="L164" s="38"/>
      <c r="M164" s="182"/>
      <c r="N164" s="39"/>
      <c r="O164" s="39"/>
      <c r="P164" s="39"/>
      <c r="Q164" s="39"/>
      <c r="R164" s="39"/>
      <c r="S164" s="39"/>
      <c r="T164" s="67"/>
      <c r="AT164" s="21" t="s">
        <v>139</v>
      </c>
      <c r="AU164" s="21" t="s">
        <v>85</v>
      </c>
    </row>
    <row r="165" spans="2:65" s="1" customFormat="1" ht="135">
      <c r="B165" s="38"/>
      <c r="D165" s="179" t="s">
        <v>141</v>
      </c>
      <c r="F165" s="183" t="s">
        <v>266</v>
      </c>
      <c r="I165" s="181"/>
      <c r="L165" s="38"/>
      <c r="M165" s="182"/>
      <c r="N165" s="39"/>
      <c r="O165" s="39"/>
      <c r="P165" s="39"/>
      <c r="Q165" s="39"/>
      <c r="R165" s="39"/>
      <c r="S165" s="39"/>
      <c r="T165" s="67"/>
      <c r="AT165" s="21" t="s">
        <v>141</v>
      </c>
      <c r="AU165" s="21" t="s">
        <v>85</v>
      </c>
    </row>
    <row r="166" spans="2:65" s="10" customFormat="1" ht="29.85" customHeight="1">
      <c r="B166" s="153"/>
      <c r="D166" s="154" t="s">
        <v>74</v>
      </c>
      <c r="E166" s="164" t="s">
        <v>267</v>
      </c>
      <c r="F166" s="164" t="s">
        <v>268</v>
      </c>
      <c r="I166" s="156"/>
      <c r="J166" s="165">
        <f>BK166</f>
        <v>0</v>
      </c>
      <c r="L166" s="153"/>
      <c r="M166" s="158"/>
      <c r="N166" s="159"/>
      <c r="O166" s="159"/>
      <c r="P166" s="160">
        <f>SUM(P167:P183)</f>
        <v>0</v>
      </c>
      <c r="Q166" s="159"/>
      <c r="R166" s="160">
        <f>SUM(R167:R183)</f>
        <v>0.55562</v>
      </c>
      <c r="S166" s="159"/>
      <c r="T166" s="161">
        <f>SUM(T167:T183)</f>
        <v>0.55410000000000004</v>
      </c>
      <c r="AR166" s="154" t="s">
        <v>85</v>
      </c>
      <c r="AT166" s="162" t="s">
        <v>74</v>
      </c>
      <c r="AU166" s="162" t="s">
        <v>83</v>
      </c>
      <c r="AY166" s="154" t="s">
        <v>129</v>
      </c>
      <c r="BK166" s="163">
        <f>SUM(BK167:BK183)</f>
        <v>0</v>
      </c>
    </row>
    <row r="167" spans="2:65" s="1" customFormat="1" ht="14.45" customHeight="1">
      <c r="B167" s="166"/>
      <c r="C167" s="167" t="s">
        <v>10</v>
      </c>
      <c r="D167" s="167" t="s">
        <v>132</v>
      </c>
      <c r="E167" s="168" t="s">
        <v>269</v>
      </c>
      <c r="F167" s="169" t="s">
        <v>270</v>
      </c>
      <c r="G167" s="170" t="s">
        <v>271</v>
      </c>
      <c r="H167" s="171">
        <v>4</v>
      </c>
      <c r="I167" s="172"/>
      <c r="J167" s="173">
        <f>ROUND(I167*H167,2)</f>
        <v>0</v>
      </c>
      <c r="K167" s="169" t="s">
        <v>5</v>
      </c>
      <c r="L167" s="38"/>
      <c r="M167" s="174" t="s">
        <v>5</v>
      </c>
      <c r="N167" s="175" t="s">
        <v>46</v>
      </c>
      <c r="O167" s="39"/>
      <c r="P167" s="176">
        <f>O167*H167</f>
        <v>0</v>
      </c>
      <c r="Q167" s="176">
        <v>2.5999999999999998E-4</v>
      </c>
      <c r="R167" s="176">
        <f>Q167*H167</f>
        <v>1.0399999999999999E-3</v>
      </c>
      <c r="S167" s="176">
        <v>0</v>
      </c>
      <c r="T167" s="177">
        <f>S167*H167</f>
        <v>0</v>
      </c>
      <c r="AR167" s="21" t="s">
        <v>199</v>
      </c>
      <c r="AT167" s="21" t="s">
        <v>132</v>
      </c>
      <c r="AU167" s="21" t="s">
        <v>85</v>
      </c>
      <c r="AY167" s="21" t="s">
        <v>129</v>
      </c>
      <c r="BE167" s="178">
        <f>IF(N167="základní",J167,0)</f>
        <v>0</v>
      </c>
      <c r="BF167" s="178">
        <f>IF(N167="snížená",J167,0)</f>
        <v>0</v>
      </c>
      <c r="BG167" s="178">
        <f>IF(N167="zákl. přenesená",J167,0)</f>
        <v>0</v>
      </c>
      <c r="BH167" s="178">
        <f>IF(N167="sníž. přenesená",J167,0)</f>
        <v>0</v>
      </c>
      <c r="BI167" s="178">
        <f>IF(N167="nulová",J167,0)</f>
        <v>0</v>
      </c>
      <c r="BJ167" s="21" t="s">
        <v>83</v>
      </c>
      <c r="BK167" s="178">
        <f>ROUND(I167*H167,2)</f>
        <v>0</v>
      </c>
      <c r="BL167" s="21" t="s">
        <v>199</v>
      </c>
      <c r="BM167" s="21" t="s">
        <v>272</v>
      </c>
    </row>
    <row r="168" spans="2:65" s="1" customFormat="1" ht="40.5">
      <c r="B168" s="38"/>
      <c r="D168" s="179" t="s">
        <v>139</v>
      </c>
      <c r="F168" s="180" t="s">
        <v>273</v>
      </c>
      <c r="I168" s="181"/>
      <c r="L168" s="38"/>
      <c r="M168" s="182"/>
      <c r="N168" s="39"/>
      <c r="O168" s="39"/>
      <c r="P168" s="39"/>
      <c r="Q168" s="39"/>
      <c r="R168" s="39"/>
      <c r="S168" s="39"/>
      <c r="T168" s="67"/>
      <c r="AT168" s="21" t="s">
        <v>139</v>
      </c>
      <c r="AU168" s="21" t="s">
        <v>85</v>
      </c>
    </row>
    <row r="169" spans="2:65" s="1" customFormat="1" ht="81">
      <c r="B169" s="38"/>
      <c r="D169" s="179" t="s">
        <v>141</v>
      </c>
      <c r="F169" s="183" t="s">
        <v>274</v>
      </c>
      <c r="I169" s="181"/>
      <c r="L169" s="38"/>
      <c r="M169" s="182"/>
      <c r="N169" s="39"/>
      <c r="O169" s="39"/>
      <c r="P169" s="39"/>
      <c r="Q169" s="39"/>
      <c r="R169" s="39"/>
      <c r="S169" s="39"/>
      <c r="T169" s="67"/>
      <c r="AT169" s="21" t="s">
        <v>141</v>
      </c>
      <c r="AU169" s="21" t="s">
        <v>85</v>
      </c>
    </row>
    <row r="170" spans="2:65" s="1" customFormat="1" ht="14.45" customHeight="1">
      <c r="B170" s="166"/>
      <c r="C170" s="167" t="s">
        <v>275</v>
      </c>
      <c r="D170" s="167" t="s">
        <v>132</v>
      </c>
      <c r="E170" s="168" t="s">
        <v>276</v>
      </c>
      <c r="F170" s="169" t="s">
        <v>277</v>
      </c>
      <c r="G170" s="170" t="s">
        <v>271</v>
      </c>
      <c r="H170" s="171">
        <v>2</v>
      </c>
      <c r="I170" s="172"/>
      <c r="J170" s="173">
        <f>ROUND(I170*H170,2)</f>
        <v>0</v>
      </c>
      <c r="K170" s="169" t="s">
        <v>5</v>
      </c>
      <c r="L170" s="38"/>
      <c r="M170" s="174" t="s">
        <v>5</v>
      </c>
      <c r="N170" s="175" t="s">
        <v>46</v>
      </c>
      <c r="O170" s="39"/>
      <c r="P170" s="176">
        <f>O170*H170</f>
        <v>0</v>
      </c>
      <c r="Q170" s="176">
        <v>2.5999999999999998E-4</v>
      </c>
      <c r="R170" s="176">
        <f>Q170*H170</f>
        <v>5.1999999999999995E-4</v>
      </c>
      <c r="S170" s="176">
        <v>0</v>
      </c>
      <c r="T170" s="177">
        <f>S170*H170</f>
        <v>0</v>
      </c>
      <c r="AR170" s="21" t="s">
        <v>199</v>
      </c>
      <c r="AT170" s="21" t="s">
        <v>132</v>
      </c>
      <c r="AU170" s="21" t="s">
        <v>85</v>
      </c>
      <c r="AY170" s="21" t="s">
        <v>129</v>
      </c>
      <c r="BE170" s="178">
        <f>IF(N170="základní",J170,0)</f>
        <v>0</v>
      </c>
      <c r="BF170" s="178">
        <f>IF(N170="snížená",J170,0)</f>
        <v>0</v>
      </c>
      <c r="BG170" s="178">
        <f>IF(N170="zákl. přenesená",J170,0)</f>
        <v>0</v>
      </c>
      <c r="BH170" s="178">
        <f>IF(N170="sníž. přenesená",J170,0)</f>
        <v>0</v>
      </c>
      <c r="BI170" s="178">
        <f>IF(N170="nulová",J170,0)</f>
        <v>0</v>
      </c>
      <c r="BJ170" s="21" t="s">
        <v>83</v>
      </c>
      <c r="BK170" s="178">
        <f>ROUND(I170*H170,2)</f>
        <v>0</v>
      </c>
      <c r="BL170" s="21" t="s">
        <v>199</v>
      </c>
      <c r="BM170" s="21" t="s">
        <v>278</v>
      </c>
    </row>
    <row r="171" spans="2:65" s="1" customFormat="1" ht="40.5">
      <c r="B171" s="38"/>
      <c r="D171" s="179" t="s">
        <v>139</v>
      </c>
      <c r="F171" s="180" t="s">
        <v>273</v>
      </c>
      <c r="I171" s="181"/>
      <c r="L171" s="38"/>
      <c r="M171" s="182"/>
      <c r="N171" s="39"/>
      <c r="O171" s="39"/>
      <c r="P171" s="39"/>
      <c r="Q171" s="39"/>
      <c r="R171" s="39"/>
      <c r="S171" s="39"/>
      <c r="T171" s="67"/>
      <c r="AT171" s="21" t="s">
        <v>139</v>
      </c>
      <c r="AU171" s="21" t="s">
        <v>85</v>
      </c>
    </row>
    <row r="172" spans="2:65" s="1" customFormat="1" ht="81">
      <c r="B172" s="38"/>
      <c r="D172" s="179" t="s">
        <v>141</v>
      </c>
      <c r="F172" s="183" t="s">
        <v>274</v>
      </c>
      <c r="I172" s="181"/>
      <c r="L172" s="38"/>
      <c r="M172" s="182"/>
      <c r="N172" s="39"/>
      <c r="O172" s="39"/>
      <c r="P172" s="39"/>
      <c r="Q172" s="39"/>
      <c r="R172" s="39"/>
      <c r="S172" s="39"/>
      <c r="T172" s="67"/>
      <c r="AT172" s="21" t="s">
        <v>141</v>
      </c>
      <c r="AU172" s="21" t="s">
        <v>85</v>
      </c>
    </row>
    <row r="173" spans="2:65" s="1" customFormat="1" ht="22.9" customHeight="1">
      <c r="B173" s="166"/>
      <c r="C173" s="192" t="s">
        <v>279</v>
      </c>
      <c r="D173" s="192" t="s">
        <v>210</v>
      </c>
      <c r="E173" s="193" t="s">
        <v>280</v>
      </c>
      <c r="F173" s="194" t="s">
        <v>281</v>
      </c>
      <c r="G173" s="195" t="s">
        <v>271</v>
      </c>
      <c r="H173" s="196">
        <v>4</v>
      </c>
      <c r="I173" s="197"/>
      <c r="J173" s="198">
        <f>ROUND(I173*H173,2)</f>
        <v>0</v>
      </c>
      <c r="K173" s="194" t="s">
        <v>5</v>
      </c>
      <c r="L173" s="199"/>
      <c r="M173" s="200" t="s">
        <v>5</v>
      </c>
      <c r="N173" s="201" t="s">
        <v>46</v>
      </c>
      <c r="O173" s="39"/>
      <c r="P173" s="176">
        <f>O173*H173</f>
        <v>0</v>
      </c>
      <c r="Q173" s="176">
        <v>9.9390000000000006E-2</v>
      </c>
      <c r="R173" s="176">
        <f>Q173*H173</f>
        <v>0.39756000000000002</v>
      </c>
      <c r="S173" s="176">
        <v>0</v>
      </c>
      <c r="T173" s="177">
        <f>S173*H173</f>
        <v>0</v>
      </c>
      <c r="AR173" s="21" t="s">
        <v>213</v>
      </c>
      <c r="AT173" s="21" t="s">
        <v>210</v>
      </c>
      <c r="AU173" s="21" t="s">
        <v>85</v>
      </c>
      <c r="AY173" s="21" t="s">
        <v>129</v>
      </c>
      <c r="BE173" s="178">
        <f>IF(N173="základní",J173,0)</f>
        <v>0</v>
      </c>
      <c r="BF173" s="178">
        <f>IF(N173="snížená",J173,0)</f>
        <v>0</v>
      </c>
      <c r="BG173" s="178">
        <f>IF(N173="zákl. přenesená",J173,0)</f>
        <v>0</v>
      </c>
      <c r="BH173" s="178">
        <f>IF(N173="sníž. přenesená",J173,0)</f>
        <v>0</v>
      </c>
      <c r="BI173" s="178">
        <f>IF(N173="nulová",J173,0)</f>
        <v>0</v>
      </c>
      <c r="BJ173" s="21" t="s">
        <v>83</v>
      </c>
      <c r="BK173" s="178">
        <f>ROUND(I173*H173,2)</f>
        <v>0</v>
      </c>
      <c r="BL173" s="21" t="s">
        <v>199</v>
      </c>
      <c r="BM173" s="21" t="s">
        <v>282</v>
      </c>
    </row>
    <row r="174" spans="2:65" s="1" customFormat="1" ht="13.5">
      <c r="B174" s="38"/>
      <c r="D174" s="179" t="s">
        <v>139</v>
      </c>
      <c r="F174" s="180" t="s">
        <v>281</v>
      </c>
      <c r="I174" s="181"/>
      <c r="L174" s="38"/>
      <c r="M174" s="182"/>
      <c r="N174" s="39"/>
      <c r="O174" s="39"/>
      <c r="P174" s="39"/>
      <c r="Q174" s="39"/>
      <c r="R174" s="39"/>
      <c r="S174" s="39"/>
      <c r="T174" s="67"/>
      <c r="AT174" s="21" t="s">
        <v>139</v>
      </c>
      <c r="AU174" s="21" t="s">
        <v>85</v>
      </c>
    </row>
    <row r="175" spans="2:65" s="1" customFormat="1" ht="27">
      <c r="B175" s="38"/>
      <c r="D175" s="179" t="s">
        <v>283</v>
      </c>
      <c r="F175" s="183" t="s">
        <v>529</v>
      </c>
      <c r="I175" s="181"/>
      <c r="L175" s="38"/>
      <c r="M175" s="182"/>
      <c r="N175" s="39"/>
      <c r="O175" s="39"/>
      <c r="P175" s="39"/>
      <c r="Q175" s="39"/>
      <c r="R175" s="39"/>
      <c r="S175" s="39"/>
      <c r="T175" s="67"/>
      <c r="AT175" s="21" t="s">
        <v>283</v>
      </c>
      <c r="AU175" s="21" t="s">
        <v>85</v>
      </c>
    </row>
    <row r="176" spans="2:65" s="1" customFormat="1" ht="22.9" customHeight="1">
      <c r="B176" s="166"/>
      <c r="C176" s="192" t="s">
        <v>284</v>
      </c>
      <c r="D176" s="192" t="s">
        <v>210</v>
      </c>
      <c r="E176" s="193" t="s">
        <v>285</v>
      </c>
      <c r="F176" s="194" t="s">
        <v>286</v>
      </c>
      <c r="G176" s="195" t="s">
        <v>271</v>
      </c>
      <c r="H176" s="196">
        <v>2</v>
      </c>
      <c r="I176" s="197"/>
      <c r="J176" s="198">
        <f>ROUND(I176*H176,2)</f>
        <v>0</v>
      </c>
      <c r="K176" s="194" t="s">
        <v>5</v>
      </c>
      <c r="L176" s="199"/>
      <c r="M176" s="200" t="s">
        <v>5</v>
      </c>
      <c r="N176" s="201" t="s">
        <v>46</v>
      </c>
      <c r="O176" s="39"/>
      <c r="P176" s="176">
        <f>O176*H176</f>
        <v>0</v>
      </c>
      <c r="Q176" s="176">
        <v>7.825E-2</v>
      </c>
      <c r="R176" s="176">
        <f>Q176*H176</f>
        <v>0.1565</v>
      </c>
      <c r="S176" s="176">
        <v>0</v>
      </c>
      <c r="T176" s="177">
        <f>S176*H176</f>
        <v>0</v>
      </c>
      <c r="AR176" s="21" t="s">
        <v>213</v>
      </c>
      <c r="AT176" s="21" t="s">
        <v>210</v>
      </c>
      <c r="AU176" s="21" t="s">
        <v>85</v>
      </c>
      <c r="AY176" s="21" t="s">
        <v>129</v>
      </c>
      <c r="BE176" s="178">
        <f>IF(N176="základní",J176,0)</f>
        <v>0</v>
      </c>
      <c r="BF176" s="178">
        <f>IF(N176="snížená",J176,0)</f>
        <v>0</v>
      </c>
      <c r="BG176" s="178">
        <f>IF(N176="zákl. přenesená",J176,0)</f>
        <v>0</v>
      </c>
      <c r="BH176" s="178">
        <f>IF(N176="sníž. přenesená",J176,0)</f>
        <v>0</v>
      </c>
      <c r="BI176" s="178">
        <f>IF(N176="nulová",J176,0)</f>
        <v>0</v>
      </c>
      <c r="BJ176" s="21" t="s">
        <v>83</v>
      </c>
      <c r="BK176" s="178">
        <f>ROUND(I176*H176,2)</f>
        <v>0</v>
      </c>
      <c r="BL176" s="21" t="s">
        <v>199</v>
      </c>
      <c r="BM176" s="21" t="s">
        <v>287</v>
      </c>
    </row>
    <row r="177" spans="2:65" s="1" customFormat="1" ht="13.5">
      <c r="B177" s="38"/>
      <c r="D177" s="179" t="s">
        <v>139</v>
      </c>
      <c r="F177" s="180" t="s">
        <v>286</v>
      </c>
      <c r="I177" s="181"/>
      <c r="L177" s="38"/>
      <c r="M177" s="182"/>
      <c r="N177" s="39"/>
      <c r="O177" s="39"/>
      <c r="P177" s="39"/>
      <c r="Q177" s="39"/>
      <c r="R177" s="39"/>
      <c r="S177" s="39"/>
      <c r="T177" s="67"/>
      <c r="AT177" s="21" t="s">
        <v>139</v>
      </c>
      <c r="AU177" s="21" t="s">
        <v>85</v>
      </c>
    </row>
    <row r="178" spans="2:65" s="1" customFormat="1" ht="27">
      <c r="B178" s="38"/>
      <c r="D178" s="179" t="s">
        <v>283</v>
      </c>
      <c r="F178" s="183" t="s">
        <v>529</v>
      </c>
      <c r="I178" s="181"/>
      <c r="L178" s="38"/>
      <c r="M178" s="182"/>
      <c r="N178" s="39"/>
      <c r="O178" s="39"/>
      <c r="P178" s="39"/>
      <c r="Q178" s="39"/>
      <c r="R178" s="39"/>
      <c r="S178" s="39"/>
      <c r="T178" s="67"/>
      <c r="AT178" s="21" t="s">
        <v>283</v>
      </c>
      <c r="AU178" s="21" t="s">
        <v>85</v>
      </c>
    </row>
    <row r="179" spans="2:65" s="1" customFormat="1" ht="14.45" customHeight="1">
      <c r="B179" s="166"/>
      <c r="C179" s="167" t="s">
        <v>288</v>
      </c>
      <c r="D179" s="167" t="s">
        <v>132</v>
      </c>
      <c r="E179" s="168" t="s">
        <v>289</v>
      </c>
      <c r="F179" s="169" t="s">
        <v>290</v>
      </c>
      <c r="G179" s="170" t="s">
        <v>271</v>
      </c>
      <c r="H179" s="171">
        <v>6</v>
      </c>
      <c r="I179" s="172"/>
      <c r="J179" s="173">
        <f>ROUND(I179*H179,2)</f>
        <v>0</v>
      </c>
      <c r="K179" s="169" t="s">
        <v>136</v>
      </c>
      <c r="L179" s="38"/>
      <c r="M179" s="174" t="s">
        <v>5</v>
      </c>
      <c r="N179" s="175" t="s">
        <v>46</v>
      </c>
      <c r="O179" s="39"/>
      <c r="P179" s="176">
        <f>O179*H179</f>
        <v>0</v>
      </c>
      <c r="Q179" s="176">
        <v>0</v>
      </c>
      <c r="R179" s="176">
        <f>Q179*H179</f>
        <v>0</v>
      </c>
      <c r="S179" s="176">
        <v>9.2350000000000002E-2</v>
      </c>
      <c r="T179" s="177">
        <f>S179*H179</f>
        <v>0.55410000000000004</v>
      </c>
      <c r="AR179" s="21" t="s">
        <v>199</v>
      </c>
      <c r="AT179" s="21" t="s">
        <v>132</v>
      </c>
      <c r="AU179" s="21" t="s">
        <v>85</v>
      </c>
      <c r="AY179" s="21" t="s">
        <v>129</v>
      </c>
      <c r="BE179" s="178">
        <f>IF(N179="základní",J179,0)</f>
        <v>0</v>
      </c>
      <c r="BF179" s="178">
        <f>IF(N179="snížená",J179,0)</f>
        <v>0</v>
      </c>
      <c r="BG179" s="178">
        <f>IF(N179="zákl. přenesená",J179,0)</f>
        <v>0</v>
      </c>
      <c r="BH179" s="178">
        <f>IF(N179="sníž. přenesená",J179,0)</f>
        <v>0</v>
      </c>
      <c r="BI179" s="178">
        <f>IF(N179="nulová",J179,0)</f>
        <v>0</v>
      </c>
      <c r="BJ179" s="21" t="s">
        <v>83</v>
      </c>
      <c r="BK179" s="178">
        <f>ROUND(I179*H179,2)</f>
        <v>0</v>
      </c>
      <c r="BL179" s="21" t="s">
        <v>199</v>
      </c>
      <c r="BM179" s="21" t="s">
        <v>291</v>
      </c>
    </row>
    <row r="180" spans="2:65" s="1" customFormat="1" ht="13.5">
      <c r="B180" s="38"/>
      <c r="D180" s="179" t="s">
        <v>139</v>
      </c>
      <c r="F180" s="180" t="s">
        <v>292</v>
      </c>
      <c r="I180" s="181"/>
      <c r="L180" s="38"/>
      <c r="M180" s="182"/>
      <c r="N180" s="39"/>
      <c r="O180" s="39"/>
      <c r="P180" s="39"/>
      <c r="Q180" s="39"/>
      <c r="R180" s="39"/>
      <c r="S180" s="39"/>
      <c r="T180" s="67"/>
      <c r="AT180" s="21" t="s">
        <v>139</v>
      </c>
      <c r="AU180" s="21" t="s">
        <v>85</v>
      </c>
    </row>
    <row r="181" spans="2:65" s="1" customFormat="1" ht="22.9" customHeight="1">
      <c r="B181" s="166"/>
      <c r="C181" s="167" t="s">
        <v>293</v>
      </c>
      <c r="D181" s="167" t="s">
        <v>132</v>
      </c>
      <c r="E181" s="168" t="s">
        <v>294</v>
      </c>
      <c r="F181" s="169" t="s">
        <v>295</v>
      </c>
      <c r="G181" s="170" t="s">
        <v>245</v>
      </c>
      <c r="H181" s="202"/>
      <c r="I181" s="172"/>
      <c r="J181" s="173">
        <f>ROUND(I181*H181,2)</f>
        <v>0</v>
      </c>
      <c r="K181" s="169" t="s">
        <v>136</v>
      </c>
      <c r="L181" s="38"/>
      <c r="M181" s="174" t="s">
        <v>5</v>
      </c>
      <c r="N181" s="175" t="s">
        <v>46</v>
      </c>
      <c r="O181" s="39"/>
      <c r="P181" s="176">
        <f>O181*H181</f>
        <v>0</v>
      </c>
      <c r="Q181" s="176">
        <v>0</v>
      </c>
      <c r="R181" s="176">
        <f>Q181*H181</f>
        <v>0</v>
      </c>
      <c r="S181" s="176">
        <v>0</v>
      </c>
      <c r="T181" s="177">
        <f>S181*H181</f>
        <v>0</v>
      </c>
      <c r="AR181" s="21" t="s">
        <v>199</v>
      </c>
      <c r="AT181" s="21" t="s">
        <v>132</v>
      </c>
      <c r="AU181" s="21" t="s">
        <v>85</v>
      </c>
      <c r="AY181" s="21" t="s">
        <v>129</v>
      </c>
      <c r="BE181" s="178">
        <f>IF(N181="základní",J181,0)</f>
        <v>0</v>
      </c>
      <c r="BF181" s="178">
        <f>IF(N181="snížená",J181,0)</f>
        <v>0</v>
      </c>
      <c r="BG181" s="178">
        <f>IF(N181="zákl. přenesená",J181,0)</f>
        <v>0</v>
      </c>
      <c r="BH181" s="178">
        <f>IF(N181="sníž. přenesená",J181,0)</f>
        <v>0</v>
      </c>
      <c r="BI181" s="178">
        <f>IF(N181="nulová",J181,0)</f>
        <v>0</v>
      </c>
      <c r="BJ181" s="21" t="s">
        <v>83</v>
      </c>
      <c r="BK181" s="178">
        <f>ROUND(I181*H181,2)</f>
        <v>0</v>
      </c>
      <c r="BL181" s="21" t="s">
        <v>199</v>
      </c>
      <c r="BM181" s="21" t="s">
        <v>296</v>
      </c>
    </row>
    <row r="182" spans="2:65" s="1" customFormat="1" ht="27">
      <c r="B182" s="38"/>
      <c r="D182" s="179" t="s">
        <v>139</v>
      </c>
      <c r="F182" s="180" t="s">
        <v>297</v>
      </c>
      <c r="I182" s="181"/>
      <c r="L182" s="38"/>
      <c r="M182" s="182"/>
      <c r="N182" s="39"/>
      <c r="O182" s="39"/>
      <c r="P182" s="39"/>
      <c r="Q182" s="39"/>
      <c r="R182" s="39"/>
      <c r="S182" s="39"/>
      <c r="T182" s="67"/>
      <c r="AT182" s="21" t="s">
        <v>139</v>
      </c>
      <c r="AU182" s="21" t="s">
        <v>85</v>
      </c>
    </row>
    <row r="183" spans="2:65" s="1" customFormat="1" ht="135">
      <c r="B183" s="38"/>
      <c r="D183" s="179" t="s">
        <v>141</v>
      </c>
      <c r="F183" s="183" t="s">
        <v>298</v>
      </c>
      <c r="I183" s="181"/>
      <c r="L183" s="38"/>
      <c r="M183" s="182"/>
      <c r="N183" s="39"/>
      <c r="O183" s="39"/>
      <c r="P183" s="39"/>
      <c r="Q183" s="39"/>
      <c r="R183" s="39"/>
      <c r="S183" s="39"/>
      <c r="T183" s="67"/>
      <c r="AT183" s="21" t="s">
        <v>141</v>
      </c>
      <c r="AU183" s="21" t="s">
        <v>85</v>
      </c>
    </row>
    <row r="184" spans="2:65" s="10" customFormat="1" ht="29.85" customHeight="1">
      <c r="B184" s="153"/>
      <c r="D184" s="154" t="s">
        <v>74</v>
      </c>
      <c r="E184" s="164" t="s">
        <v>299</v>
      </c>
      <c r="F184" s="164" t="s">
        <v>300</v>
      </c>
      <c r="I184" s="156"/>
      <c r="J184" s="165">
        <f>BK184</f>
        <v>0</v>
      </c>
      <c r="L184" s="153"/>
      <c r="M184" s="158"/>
      <c r="N184" s="159"/>
      <c r="O184" s="159"/>
      <c r="P184" s="160">
        <f>SUM(P185:P197)</f>
        <v>0</v>
      </c>
      <c r="Q184" s="159"/>
      <c r="R184" s="160">
        <f>SUM(R185:R197)</f>
        <v>1.1340000000000002E-3</v>
      </c>
      <c r="S184" s="159"/>
      <c r="T184" s="161">
        <f>SUM(T185:T197)</f>
        <v>0</v>
      </c>
      <c r="AR184" s="154" t="s">
        <v>85</v>
      </c>
      <c r="AT184" s="162" t="s">
        <v>74</v>
      </c>
      <c r="AU184" s="162" t="s">
        <v>83</v>
      </c>
      <c r="AY184" s="154" t="s">
        <v>129</v>
      </c>
      <c r="BK184" s="163">
        <f>SUM(BK185:BK197)</f>
        <v>0</v>
      </c>
    </row>
    <row r="185" spans="2:65" s="1" customFormat="1" ht="22.9" customHeight="1">
      <c r="B185" s="166"/>
      <c r="C185" s="167" t="s">
        <v>301</v>
      </c>
      <c r="D185" s="167" t="s">
        <v>132</v>
      </c>
      <c r="E185" s="168" t="s">
        <v>302</v>
      </c>
      <c r="F185" s="169" t="s">
        <v>303</v>
      </c>
      <c r="G185" s="170" t="s">
        <v>238</v>
      </c>
      <c r="H185" s="171">
        <v>108</v>
      </c>
      <c r="I185" s="172"/>
      <c r="J185" s="173">
        <f>ROUND(I185*H185,2)</f>
        <v>0</v>
      </c>
      <c r="K185" s="169" t="s">
        <v>136</v>
      </c>
      <c r="L185" s="38"/>
      <c r="M185" s="174" t="s">
        <v>5</v>
      </c>
      <c r="N185" s="175" t="s">
        <v>46</v>
      </c>
      <c r="O185" s="39"/>
      <c r="P185" s="176">
        <f>O185*H185</f>
        <v>0</v>
      </c>
      <c r="Q185" s="176">
        <v>0</v>
      </c>
      <c r="R185" s="176">
        <f>Q185*H185</f>
        <v>0</v>
      </c>
      <c r="S185" s="176">
        <v>0</v>
      </c>
      <c r="T185" s="177">
        <f>S185*H185</f>
        <v>0</v>
      </c>
      <c r="AR185" s="21" t="s">
        <v>199</v>
      </c>
      <c r="AT185" s="21" t="s">
        <v>132</v>
      </c>
      <c r="AU185" s="21" t="s">
        <v>85</v>
      </c>
      <c r="AY185" s="21" t="s">
        <v>129</v>
      </c>
      <c r="BE185" s="178">
        <f>IF(N185="základní",J185,0)</f>
        <v>0</v>
      </c>
      <c r="BF185" s="178">
        <f>IF(N185="snížená",J185,0)</f>
        <v>0</v>
      </c>
      <c r="BG185" s="178">
        <f>IF(N185="zákl. přenesená",J185,0)</f>
        <v>0</v>
      </c>
      <c r="BH185" s="178">
        <f>IF(N185="sníž. přenesená",J185,0)</f>
        <v>0</v>
      </c>
      <c r="BI185" s="178">
        <f>IF(N185="nulová",J185,0)</f>
        <v>0</v>
      </c>
      <c r="BJ185" s="21" t="s">
        <v>83</v>
      </c>
      <c r="BK185" s="178">
        <f>ROUND(I185*H185,2)</f>
        <v>0</v>
      </c>
      <c r="BL185" s="21" t="s">
        <v>199</v>
      </c>
      <c r="BM185" s="21" t="s">
        <v>304</v>
      </c>
    </row>
    <row r="186" spans="2:65" s="1" customFormat="1" ht="27">
      <c r="B186" s="38"/>
      <c r="D186" s="179" t="s">
        <v>139</v>
      </c>
      <c r="F186" s="180" t="s">
        <v>305</v>
      </c>
      <c r="I186" s="181"/>
      <c r="L186" s="38"/>
      <c r="M186" s="182"/>
      <c r="N186" s="39"/>
      <c r="O186" s="39"/>
      <c r="P186" s="39"/>
      <c r="Q186" s="39"/>
      <c r="R186" s="39"/>
      <c r="S186" s="39"/>
      <c r="T186" s="67"/>
      <c r="AT186" s="21" t="s">
        <v>139</v>
      </c>
      <c r="AU186" s="21" t="s">
        <v>85</v>
      </c>
    </row>
    <row r="187" spans="2:65" s="1" customFormat="1" ht="40.5">
      <c r="B187" s="38"/>
      <c r="D187" s="179" t="s">
        <v>141</v>
      </c>
      <c r="F187" s="183" t="s">
        <v>306</v>
      </c>
      <c r="I187" s="181"/>
      <c r="L187" s="38"/>
      <c r="M187" s="182"/>
      <c r="N187" s="39"/>
      <c r="O187" s="39"/>
      <c r="P187" s="39"/>
      <c r="Q187" s="39"/>
      <c r="R187" s="39"/>
      <c r="S187" s="39"/>
      <c r="T187" s="67"/>
      <c r="AT187" s="21" t="s">
        <v>141</v>
      </c>
      <c r="AU187" s="21" t="s">
        <v>85</v>
      </c>
    </row>
    <row r="188" spans="2:65" s="11" customFormat="1" ht="13.5">
      <c r="B188" s="184"/>
      <c r="D188" s="179" t="s">
        <v>143</v>
      </c>
      <c r="E188" s="185" t="s">
        <v>5</v>
      </c>
      <c r="F188" s="186" t="s">
        <v>307</v>
      </c>
      <c r="H188" s="187">
        <v>108</v>
      </c>
      <c r="I188" s="188"/>
      <c r="L188" s="184"/>
      <c r="M188" s="189"/>
      <c r="N188" s="190"/>
      <c r="O188" s="190"/>
      <c r="P188" s="190"/>
      <c r="Q188" s="190"/>
      <c r="R188" s="190"/>
      <c r="S188" s="190"/>
      <c r="T188" s="191"/>
      <c r="AT188" s="185" t="s">
        <v>143</v>
      </c>
      <c r="AU188" s="185" t="s">
        <v>85</v>
      </c>
      <c r="AV188" s="11" t="s">
        <v>85</v>
      </c>
      <c r="AW188" s="11" t="s">
        <v>38</v>
      </c>
      <c r="AX188" s="11" t="s">
        <v>83</v>
      </c>
      <c r="AY188" s="185" t="s">
        <v>129</v>
      </c>
    </row>
    <row r="189" spans="2:65" s="1" customFormat="1" ht="14.45" customHeight="1">
      <c r="B189" s="166"/>
      <c r="C189" s="192" t="s">
        <v>308</v>
      </c>
      <c r="D189" s="192" t="s">
        <v>210</v>
      </c>
      <c r="E189" s="193" t="s">
        <v>309</v>
      </c>
      <c r="F189" s="194" t="s">
        <v>310</v>
      </c>
      <c r="G189" s="195" t="s">
        <v>238</v>
      </c>
      <c r="H189" s="196">
        <v>113.4</v>
      </c>
      <c r="I189" s="197"/>
      <c r="J189" s="198">
        <f>ROUND(I189*H189,2)</f>
        <v>0</v>
      </c>
      <c r="K189" s="194" t="s">
        <v>136</v>
      </c>
      <c r="L189" s="199"/>
      <c r="M189" s="200" t="s">
        <v>5</v>
      </c>
      <c r="N189" s="201" t="s">
        <v>46</v>
      </c>
      <c r="O189" s="39"/>
      <c r="P189" s="176">
        <f>O189*H189</f>
        <v>0</v>
      </c>
      <c r="Q189" s="176">
        <v>1.0000000000000001E-5</v>
      </c>
      <c r="R189" s="176">
        <f>Q189*H189</f>
        <v>1.1340000000000002E-3</v>
      </c>
      <c r="S189" s="176">
        <v>0</v>
      </c>
      <c r="T189" s="177">
        <f>S189*H189</f>
        <v>0</v>
      </c>
      <c r="AR189" s="21" t="s">
        <v>213</v>
      </c>
      <c r="AT189" s="21" t="s">
        <v>210</v>
      </c>
      <c r="AU189" s="21" t="s">
        <v>85</v>
      </c>
      <c r="AY189" s="21" t="s">
        <v>129</v>
      </c>
      <c r="BE189" s="178">
        <f>IF(N189="základní",J189,0)</f>
        <v>0</v>
      </c>
      <c r="BF189" s="178">
        <f>IF(N189="snížená",J189,0)</f>
        <v>0</v>
      </c>
      <c r="BG189" s="178">
        <f>IF(N189="zákl. přenesená",J189,0)</f>
        <v>0</v>
      </c>
      <c r="BH189" s="178">
        <f>IF(N189="sníž. přenesená",J189,0)</f>
        <v>0</v>
      </c>
      <c r="BI189" s="178">
        <f>IF(N189="nulová",J189,0)</f>
        <v>0</v>
      </c>
      <c r="BJ189" s="21" t="s">
        <v>83</v>
      </c>
      <c r="BK189" s="178">
        <f>ROUND(I189*H189,2)</f>
        <v>0</v>
      </c>
      <c r="BL189" s="21" t="s">
        <v>199</v>
      </c>
      <c r="BM189" s="21" t="s">
        <v>311</v>
      </c>
    </row>
    <row r="190" spans="2:65" s="1" customFormat="1" ht="13.5">
      <c r="B190" s="38"/>
      <c r="D190" s="179" t="s">
        <v>139</v>
      </c>
      <c r="F190" s="180" t="s">
        <v>310</v>
      </c>
      <c r="I190" s="181"/>
      <c r="L190" s="38"/>
      <c r="M190" s="182"/>
      <c r="N190" s="39"/>
      <c r="O190" s="39"/>
      <c r="P190" s="39"/>
      <c r="Q190" s="39"/>
      <c r="R190" s="39"/>
      <c r="S190" s="39"/>
      <c r="T190" s="67"/>
      <c r="AT190" s="21" t="s">
        <v>139</v>
      </c>
      <c r="AU190" s="21" t="s">
        <v>85</v>
      </c>
    </row>
    <row r="191" spans="2:65" s="11" customFormat="1" ht="13.5">
      <c r="B191" s="184"/>
      <c r="D191" s="179" t="s">
        <v>143</v>
      </c>
      <c r="F191" s="186" t="s">
        <v>312</v>
      </c>
      <c r="H191" s="187">
        <v>113.4</v>
      </c>
      <c r="I191" s="188"/>
      <c r="L191" s="184"/>
      <c r="M191" s="189"/>
      <c r="N191" s="190"/>
      <c r="O191" s="190"/>
      <c r="P191" s="190"/>
      <c r="Q191" s="190"/>
      <c r="R191" s="190"/>
      <c r="S191" s="190"/>
      <c r="T191" s="191"/>
      <c r="AT191" s="185" t="s">
        <v>143</v>
      </c>
      <c r="AU191" s="185" t="s">
        <v>85</v>
      </c>
      <c r="AV191" s="11" t="s">
        <v>85</v>
      </c>
      <c r="AW191" s="11" t="s">
        <v>6</v>
      </c>
      <c r="AX191" s="11" t="s">
        <v>83</v>
      </c>
      <c r="AY191" s="185" t="s">
        <v>129</v>
      </c>
    </row>
    <row r="192" spans="2:65" s="1" customFormat="1" ht="22.9" customHeight="1">
      <c r="B192" s="166"/>
      <c r="C192" s="167" t="s">
        <v>313</v>
      </c>
      <c r="D192" s="167" t="s">
        <v>132</v>
      </c>
      <c r="E192" s="168" t="s">
        <v>314</v>
      </c>
      <c r="F192" s="169" t="s">
        <v>315</v>
      </c>
      <c r="G192" s="170" t="s">
        <v>135</v>
      </c>
      <c r="H192" s="171">
        <v>120</v>
      </c>
      <c r="I192" s="172"/>
      <c r="J192" s="173">
        <f>ROUND(I192*H192,2)</f>
        <v>0</v>
      </c>
      <c r="K192" s="169" t="s">
        <v>136</v>
      </c>
      <c r="L192" s="38"/>
      <c r="M192" s="174" t="s">
        <v>5</v>
      </c>
      <c r="N192" s="175" t="s">
        <v>46</v>
      </c>
      <c r="O192" s="39"/>
      <c r="P192" s="176">
        <f>O192*H192</f>
        <v>0</v>
      </c>
      <c r="Q192" s="176">
        <v>0</v>
      </c>
      <c r="R192" s="176">
        <f>Q192*H192</f>
        <v>0</v>
      </c>
      <c r="S192" s="176">
        <v>0</v>
      </c>
      <c r="T192" s="177">
        <f>S192*H192</f>
        <v>0</v>
      </c>
      <c r="AR192" s="21" t="s">
        <v>199</v>
      </c>
      <c r="AT192" s="21" t="s">
        <v>132</v>
      </c>
      <c r="AU192" s="21" t="s">
        <v>85</v>
      </c>
      <c r="AY192" s="21" t="s">
        <v>129</v>
      </c>
      <c r="BE192" s="178">
        <f>IF(N192="základní",J192,0)</f>
        <v>0</v>
      </c>
      <c r="BF192" s="178">
        <f>IF(N192="snížená",J192,0)</f>
        <v>0</v>
      </c>
      <c r="BG192" s="178">
        <f>IF(N192="zákl. přenesená",J192,0)</f>
        <v>0</v>
      </c>
      <c r="BH192" s="178">
        <f>IF(N192="sníž. přenesená",J192,0)</f>
        <v>0</v>
      </c>
      <c r="BI192" s="178">
        <f>IF(N192="nulová",J192,0)</f>
        <v>0</v>
      </c>
      <c r="BJ192" s="21" t="s">
        <v>83</v>
      </c>
      <c r="BK192" s="178">
        <f>ROUND(I192*H192,2)</f>
        <v>0</v>
      </c>
      <c r="BL192" s="21" t="s">
        <v>199</v>
      </c>
      <c r="BM192" s="21" t="s">
        <v>316</v>
      </c>
    </row>
    <row r="193" spans="2:65" s="1" customFormat="1" ht="27">
      <c r="B193" s="38"/>
      <c r="D193" s="179" t="s">
        <v>139</v>
      </c>
      <c r="F193" s="180" t="s">
        <v>317</v>
      </c>
      <c r="I193" s="181"/>
      <c r="L193" s="38"/>
      <c r="M193" s="182"/>
      <c r="N193" s="39"/>
      <c r="O193" s="39"/>
      <c r="P193" s="39"/>
      <c r="Q193" s="39"/>
      <c r="R193" s="39"/>
      <c r="S193" s="39"/>
      <c r="T193" s="67"/>
      <c r="AT193" s="21" t="s">
        <v>139</v>
      </c>
      <c r="AU193" s="21" t="s">
        <v>85</v>
      </c>
    </row>
    <row r="194" spans="2:65" s="1" customFormat="1" ht="40.5">
      <c r="B194" s="38"/>
      <c r="D194" s="179" t="s">
        <v>141</v>
      </c>
      <c r="F194" s="183" t="s">
        <v>306</v>
      </c>
      <c r="I194" s="181"/>
      <c r="L194" s="38"/>
      <c r="M194" s="182"/>
      <c r="N194" s="39"/>
      <c r="O194" s="39"/>
      <c r="P194" s="39"/>
      <c r="Q194" s="39"/>
      <c r="R194" s="39"/>
      <c r="S194" s="39"/>
      <c r="T194" s="67"/>
      <c r="AT194" s="21" t="s">
        <v>141</v>
      </c>
      <c r="AU194" s="21" t="s">
        <v>85</v>
      </c>
    </row>
    <row r="195" spans="2:65" s="1" customFormat="1" ht="14.45" customHeight="1">
      <c r="B195" s="166"/>
      <c r="C195" s="192" t="s">
        <v>318</v>
      </c>
      <c r="D195" s="192" t="s">
        <v>210</v>
      </c>
      <c r="E195" s="193" t="s">
        <v>319</v>
      </c>
      <c r="F195" s="194" t="s">
        <v>320</v>
      </c>
      <c r="G195" s="195" t="s">
        <v>135</v>
      </c>
      <c r="H195" s="196">
        <v>126</v>
      </c>
      <c r="I195" s="197"/>
      <c r="J195" s="198">
        <f>ROUND(I195*H195,2)</f>
        <v>0</v>
      </c>
      <c r="K195" s="194" t="s">
        <v>136</v>
      </c>
      <c r="L195" s="199"/>
      <c r="M195" s="200" t="s">
        <v>5</v>
      </c>
      <c r="N195" s="201" t="s">
        <v>46</v>
      </c>
      <c r="O195" s="39"/>
      <c r="P195" s="176">
        <f>O195*H195</f>
        <v>0</v>
      </c>
      <c r="Q195" s="176">
        <v>0</v>
      </c>
      <c r="R195" s="176">
        <f>Q195*H195</f>
        <v>0</v>
      </c>
      <c r="S195" s="176">
        <v>0</v>
      </c>
      <c r="T195" s="177">
        <f>S195*H195</f>
        <v>0</v>
      </c>
      <c r="AR195" s="21" t="s">
        <v>213</v>
      </c>
      <c r="AT195" s="21" t="s">
        <v>210</v>
      </c>
      <c r="AU195" s="21" t="s">
        <v>85</v>
      </c>
      <c r="AY195" s="21" t="s">
        <v>129</v>
      </c>
      <c r="BE195" s="178">
        <f>IF(N195="základní",J195,0)</f>
        <v>0</v>
      </c>
      <c r="BF195" s="178">
        <f>IF(N195="snížená",J195,0)</f>
        <v>0</v>
      </c>
      <c r="BG195" s="178">
        <f>IF(N195="zákl. přenesená",J195,0)</f>
        <v>0</v>
      </c>
      <c r="BH195" s="178">
        <f>IF(N195="sníž. přenesená",J195,0)</f>
        <v>0</v>
      </c>
      <c r="BI195" s="178">
        <f>IF(N195="nulová",J195,0)</f>
        <v>0</v>
      </c>
      <c r="BJ195" s="21" t="s">
        <v>83</v>
      </c>
      <c r="BK195" s="178">
        <f>ROUND(I195*H195,2)</f>
        <v>0</v>
      </c>
      <c r="BL195" s="21" t="s">
        <v>199</v>
      </c>
      <c r="BM195" s="21" t="s">
        <v>321</v>
      </c>
    </row>
    <row r="196" spans="2:65" s="1" customFormat="1" ht="13.5">
      <c r="B196" s="38"/>
      <c r="D196" s="179" t="s">
        <v>139</v>
      </c>
      <c r="F196" s="180" t="s">
        <v>320</v>
      </c>
      <c r="I196" s="181"/>
      <c r="L196" s="38"/>
      <c r="M196" s="182"/>
      <c r="N196" s="39"/>
      <c r="O196" s="39"/>
      <c r="P196" s="39"/>
      <c r="Q196" s="39"/>
      <c r="R196" s="39"/>
      <c r="S196" s="39"/>
      <c r="T196" s="67"/>
      <c r="AT196" s="21" t="s">
        <v>139</v>
      </c>
      <c r="AU196" s="21" t="s">
        <v>85</v>
      </c>
    </row>
    <row r="197" spans="2:65" s="11" customFormat="1" ht="13.5">
      <c r="B197" s="184"/>
      <c r="D197" s="179" t="s">
        <v>143</v>
      </c>
      <c r="F197" s="186" t="s">
        <v>322</v>
      </c>
      <c r="H197" s="187">
        <v>126</v>
      </c>
      <c r="I197" s="188"/>
      <c r="L197" s="184"/>
      <c r="M197" s="189"/>
      <c r="N197" s="190"/>
      <c r="O197" s="190"/>
      <c r="P197" s="190"/>
      <c r="Q197" s="190"/>
      <c r="R197" s="190"/>
      <c r="S197" s="190"/>
      <c r="T197" s="191"/>
      <c r="AT197" s="185" t="s">
        <v>143</v>
      </c>
      <c r="AU197" s="185" t="s">
        <v>85</v>
      </c>
      <c r="AV197" s="11" t="s">
        <v>85</v>
      </c>
      <c r="AW197" s="11" t="s">
        <v>6</v>
      </c>
      <c r="AX197" s="11" t="s">
        <v>83</v>
      </c>
      <c r="AY197" s="185" t="s">
        <v>129</v>
      </c>
    </row>
    <row r="198" spans="2:65" s="10" customFormat="1" ht="29.85" customHeight="1">
      <c r="B198" s="153"/>
      <c r="D198" s="154" t="s">
        <v>74</v>
      </c>
      <c r="E198" s="164" t="s">
        <v>323</v>
      </c>
      <c r="F198" s="164" t="s">
        <v>324</v>
      </c>
      <c r="I198" s="156"/>
      <c r="J198" s="165">
        <f>BK198</f>
        <v>0</v>
      </c>
      <c r="L198" s="153"/>
      <c r="M198" s="158"/>
      <c r="N198" s="159"/>
      <c r="O198" s="159"/>
      <c r="P198" s="160">
        <f>SUM(P199:P200)</f>
        <v>0</v>
      </c>
      <c r="Q198" s="159"/>
      <c r="R198" s="160">
        <f>SUM(R199:R200)</f>
        <v>2.6909999999999998E-3</v>
      </c>
      <c r="S198" s="159"/>
      <c r="T198" s="161">
        <f>SUM(T199:T200)</f>
        <v>0</v>
      </c>
      <c r="AR198" s="154" t="s">
        <v>85</v>
      </c>
      <c r="AT198" s="162" t="s">
        <v>74</v>
      </c>
      <c r="AU198" s="162" t="s">
        <v>83</v>
      </c>
      <c r="AY198" s="154" t="s">
        <v>129</v>
      </c>
      <c r="BK198" s="163">
        <f>SUM(BK199:BK200)</f>
        <v>0</v>
      </c>
    </row>
    <row r="199" spans="2:65" s="1" customFormat="1" ht="22.9" customHeight="1">
      <c r="B199" s="166"/>
      <c r="C199" s="167" t="s">
        <v>325</v>
      </c>
      <c r="D199" s="167" t="s">
        <v>132</v>
      </c>
      <c r="E199" s="168" t="s">
        <v>326</v>
      </c>
      <c r="F199" s="169" t="s">
        <v>327</v>
      </c>
      <c r="G199" s="170" t="s">
        <v>135</v>
      </c>
      <c r="H199" s="171">
        <v>10.35</v>
      </c>
      <c r="I199" s="172"/>
      <c r="J199" s="173">
        <f>ROUND(I199*H199,2)</f>
        <v>0</v>
      </c>
      <c r="K199" s="169" t="s">
        <v>136</v>
      </c>
      <c r="L199" s="38"/>
      <c r="M199" s="174" t="s">
        <v>5</v>
      </c>
      <c r="N199" s="175" t="s">
        <v>46</v>
      </c>
      <c r="O199" s="39"/>
      <c r="P199" s="176">
        <f>O199*H199</f>
        <v>0</v>
      </c>
      <c r="Q199" s="176">
        <v>2.5999999999999998E-4</v>
      </c>
      <c r="R199" s="176">
        <f>Q199*H199</f>
        <v>2.6909999999999998E-3</v>
      </c>
      <c r="S199" s="176">
        <v>0</v>
      </c>
      <c r="T199" s="177">
        <f>S199*H199</f>
        <v>0</v>
      </c>
      <c r="AR199" s="21" t="s">
        <v>199</v>
      </c>
      <c r="AT199" s="21" t="s">
        <v>132</v>
      </c>
      <c r="AU199" s="21" t="s">
        <v>85</v>
      </c>
      <c r="AY199" s="21" t="s">
        <v>129</v>
      </c>
      <c r="BE199" s="178">
        <f>IF(N199="základní",J199,0)</f>
        <v>0</v>
      </c>
      <c r="BF199" s="178">
        <f>IF(N199="snížená",J199,0)</f>
        <v>0</v>
      </c>
      <c r="BG199" s="178">
        <f>IF(N199="zákl. přenesená",J199,0)</f>
        <v>0</v>
      </c>
      <c r="BH199" s="178">
        <f>IF(N199="sníž. přenesená",J199,0)</f>
        <v>0</v>
      </c>
      <c r="BI199" s="178">
        <f>IF(N199="nulová",J199,0)</f>
        <v>0</v>
      </c>
      <c r="BJ199" s="21" t="s">
        <v>83</v>
      </c>
      <c r="BK199" s="178">
        <f>ROUND(I199*H199,2)</f>
        <v>0</v>
      </c>
      <c r="BL199" s="21" t="s">
        <v>199</v>
      </c>
      <c r="BM199" s="21" t="s">
        <v>328</v>
      </c>
    </row>
    <row r="200" spans="2:65" s="1" customFormat="1" ht="27">
      <c r="B200" s="38"/>
      <c r="D200" s="179" t="s">
        <v>139</v>
      </c>
      <c r="F200" s="180" t="s">
        <v>329</v>
      </c>
      <c r="I200" s="181"/>
      <c r="L200" s="38"/>
      <c r="M200" s="182"/>
      <c r="N200" s="39"/>
      <c r="O200" s="39"/>
      <c r="P200" s="39"/>
      <c r="Q200" s="39"/>
      <c r="R200" s="39"/>
      <c r="S200" s="39"/>
      <c r="T200" s="67"/>
      <c r="AT200" s="21" t="s">
        <v>139</v>
      </c>
      <c r="AU200" s="21" t="s">
        <v>85</v>
      </c>
    </row>
    <row r="201" spans="2:65" s="10" customFormat="1" ht="37.35" customHeight="1">
      <c r="B201" s="153"/>
      <c r="D201" s="154" t="s">
        <v>74</v>
      </c>
      <c r="E201" s="155" t="s">
        <v>330</v>
      </c>
      <c r="F201" s="155" t="s">
        <v>331</v>
      </c>
      <c r="I201" s="156"/>
      <c r="J201" s="157">
        <f>BK201</f>
        <v>0</v>
      </c>
      <c r="L201" s="153"/>
      <c r="M201" s="158"/>
      <c r="N201" s="159"/>
      <c r="O201" s="159"/>
      <c r="P201" s="160">
        <f>P202+P205</f>
        <v>0</v>
      </c>
      <c r="Q201" s="159"/>
      <c r="R201" s="160">
        <f>R202+R205</f>
        <v>0</v>
      </c>
      <c r="S201" s="159"/>
      <c r="T201" s="161">
        <f>T202+T205</f>
        <v>0</v>
      </c>
      <c r="AR201" s="154" t="s">
        <v>168</v>
      </c>
      <c r="AT201" s="162" t="s">
        <v>74</v>
      </c>
      <c r="AU201" s="162" t="s">
        <v>75</v>
      </c>
      <c r="AY201" s="154" t="s">
        <v>129</v>
      </c>
      <c r="BK201" s="163">
        <f>BK202+BK205</f>
        <v>0</v>
      </c>
    </row>
    <row r="202" spans="2:65" s="10" customFormat="1" ht="19.899999999999999" customHeight="1">
      <c r="B202" s="153"/>
      <c r="D202" s="154" t="s">
        <v>74</v>
      </c>
      <c r="E202" s="164" t="s">
        <v>332</v>
      </c>
      <c r="F202" s="164" t="s">
        <v>333</v>
      </c>
      <c r="I202" s="156"/>
      <c r="J202" s="165">
        <f>BK202</f>
        <v>0</v>
      </c>
      <c r="L202" s="153"/>
      <c r="M202" s="158"/>
      <c r="N202" s="159"/>
      <c r="O202" s="159"/>
      <c r="P202" s="160">
        <f>SUM(P203:P204)</f>
        <v>0</v>
      </c>
      <c r="Q202" s="159"/>
      <c r="R202" s="160">
        <f>SUM(R203:R204)</f>
        <v>0</v>
      </c>
      <c r="S202" s="159"/>
      <c r="T202" s="161">
        <f>SUM(T203:T204)</f>
        <v>0</v>
      </c>
      <c r="AR202" s="154" t="s">
        <v>168</v>
      </c>
      <c r="AT202" s="162" t="s">
        <v>74</v>
      </c>
      <c r="AU202" s="162" t="s">
        <v>83</v>
      </c>
      <c r="AY202" s="154" t="s">
        <v>129</v>
      </c>
      <c r="BK202" s="163">
        <f>SUM(BK203:BK204)</f>
        <v>0</v>
      </c>
    </row>
    <row r="203" spans="2:65" s="1" customFormat="1" ht="14.45" customHeight="1">
      <c r="B203" s="166"/>
      <c r="C203" s="167" t="s">
        <v>213</v>
      </c>
      <c r="D203" s="167" t="s">
        <v>132</v>
      </c>
      <c r="E203" s="168" t="s">
        <v>334</v>
      </c>
      <c r="F203" s="169" t="s">
        <v>335</v>
      </c>
      <c r="G203" s="170" t="s">
        <v>336</v>
      </c>
      <c r="H203" s="171">
        <v>1</v>
      </c>
      <c r="I203" s="172"/>
      <c r="J203" s="173">
        <f>ROUND(I203*H203,2)</f>
        <v>0</v>
      </c>
      <c r="K203" s="169" t="s">
        <v>136</v>
      </c>
      <c r="L203" s="38"/>
      <c r="M203" s="174" t="s">
        <v>5</v>
      </c>
      <c r="N203" s="175" t="s">
        <v>46</v>
      </c>
      <c r="O203" s="39"/>
      <c r="P203" s="176">
        <f>O203*H203</f>
        <v>0</v>
      </c>
      <c r="Q203" s="176">
        <v>0</v>
      </c>
      <c r="R203" s="176">
        <f>Q203*H203</f>
        <v>0</v>
      </c>
      <c r="S203" s="176">
        <v>0</v>
      </c>
      <c r="T203" s="177">
        <f>S203*H203</f>
        <v>0</v>
      </c>
      <c r="AR203" s="21" t="s">
        <v>337</v>
      </c>
      <c r="AT203" s="21" t="s">
        <v>132</v>
      </c>
      <c r="AU203" s="21" t="s">
        <v>85</v>
      </c>
      <c r="AY203" s="21" t="s">
        <v>129</v>
      </c>
      <c r="BE203" s="178">
        <f>IF(N203="základní",J203,0)</f>
        <v>0</v>
      </c>
      <c r="BF203" s="178">
        <f>IF(N203="snížená",J203,0)</f>
        <v>0</v>
      </c>
      <c r="BG203" s="178">
        <f>IF(N203="zákl. přenesená",J203,0)</f>
        <v>0</v>
      </c>
      <c r="BH203" s="178">
        <f>IF(N203="sníž. přenesená",J203,0)</f>
        <v>0</v>
      </c>
      <c r="BI203" s="178">
        <f>IF(N203="nulová",J203,0)</f>
        <v>0</v>
      </c>
      <c r="BJ203" s="21" t="s">
        <v>83</v>
      </c>
      <c r="BK203" s="178">
        <f>ROUND(I203*H203,2)</f>
        <v>0</v>
      </c>
      <c r="BL203" s="21" t="s">
        <v>337</v>
      </c>
      <c r="BM203" s="21" t="s">
        <v>338</v>
      </c>
    </row>
    <row r="204" spans="2:65" s="1" customFormat="1" ht="13.5">
      <c r="B204" s="38"/>
      <c r="D204" s="179" t="s">
        <v>139</v>
      </c>
      <c r="F204" s="180" t="s">
        <v>339</v>
      </c>
      <c r="I204" s="181"/>
      <c r="L204" s="38"/>
      <c r="M204" s="182"/>
      <c r="N204" s="39"/>
      <c r="O204" s="39"/>
      <c r="P204" s="39"/>
      <c r="Q204" s="39"/>
      <c r="R204" s="39"/>
      <c r="S204" s="39"/>
      <c r="T204" s="67"/>
      <c r="AT204" s="21" t="s">
        <v>139</v>
      </c>
      <c r="AU204" s="21" t="s">
        <v>85</v>
      </c>
    </row>
    <row r="205" spans="2:65" s="10" customFormat="1" ht="29.85" customHeight="1">
      <c r="B205" s="153"/>
      <c r="D205" s="154" t="s">
        <v>74</v>
      </c>
      <c r="E205" s="164" t="s">
        <v>340</v>
      </c>
      <c r="F205" s="164" t="s">
        <v>341</v>
      </c>
      <c r="I205" s="156"/>
      <c r="J205" s="165">
        <f>BK205</f>
        <v>0</v>
      </c>
      <c r="L205" s="153"/>
      <c r="M205" s="158"/>
      <c r="N205" s="159"/>
      <c r="O205" s="159"/>
      <c r="P205" s="160">
        <f>SUM(P206:P207)</f>
        <v>0</v>
      </c>
      <c r="Q205" s="159"/>
      <c r="R205" s="160">
        <f>SUM(R206:R207)</f>
        <v>0</v>
      </c>
      <c r="S205" s="159"/>
      <c r="T205" s="161">
        <f>SUM(T206:T207)</f>
        <v>0</v>
      </c>
      <c r="AR205" s="154" t="s">
        <v>168</v>
      </c>
      <c r="AT205" s="162" t="s">
        <v>74</v>
      </c>
      <c r="AU205" s="162" t="s">
        <v>83</v>
      </c>
      <c r="AY205" s="154" t="s">
        <v>129</v>
      </c>
      <c r="BK205" s="163">
        <f>SUM(BK206:BK207)</f>
        <v>0</v>
      </c>
    </row>
    <row r="206" spans="2:65" s="1" customFormat="1" ht="14.45" customHeight="1">
      <c r="B206" s="166"/>
      <c r="C206" s="167" t="s">
        <v>342</v>
      </c>
      <c r="D206" s="167" t="s">
        <v>132</v>
      </c>
      <c r="E206" s="168" t="s">
        <v>343</v>
      </c>
      <c r="F206" s="169" t="s">
        <v>344</v>
      </c>
      <c r="G206" s="170" t="s">
        <v>336</v>
      </c>
      <c r="H206" s="171">
        <v>1</v>
      </c>
      <c r="I206" s="172"/>
      <c r="J206" s="173">
        <f>ROUND(I206*H206,2)</f>
        <v>0</v>
      </c>
      <c r="K206" s="169" t="s">
        <v>136</v>
      </c>
      <c r="L206" s="38"/>
      <c r="M206" s="174" t="s">
        <v>5</v>
      </c>
      <c r="N206" s="175" t="s">
        <v>46</v>
      </c>
      <c r="O206" s="39"/>
      <c r="P206" s="176">
        <f>O206*H206</f>
        <v>0</v>
      </c>
      <c r="Q206" s="176">
        <v>0</v>
      </c>
      <c r="R206" s="176">
        <f>Q206*H206</f>
        <v>0</v>
      </c>
      <c r="S206" s="176">
        <v>0</v>
      </c>
      <c r="T206" s="177">
        <f>S206*H206</f>
        <v>0</v>
      </c>
      <c r="AR206" s="21" t="s">
        <v>337</v>
      </c>
      <c r="AT206" s="21" t="s">
        <v>132</v>
      </c>
      <c r="AU206" s="21" t="s">
        <v>85</v>
      </c>
      <c r="AY206" s="21" t="s">
        <v>129</v>
      </c>
      <c r="BE206" s="178">
        <f>IF(N206="základní",J206,0)</f>
        <v>0</v>
      </c>
      <c r="BF206" s="178">
        <f>IF(N206="snížená",J206,0)</f>
        <v>0</v>
      </c>
      <c r="BG206" s="178">
        <f>IF(N206="zákl. přenesená",J206,0)</f>
        <v>0</v>
      </c>
      <c r="BH206" s="178">
        <f>IF(N206="sníž. přenesená",J206,0)</f>
        <v>0</v>
      </c>
      <c r="BI206" s="178">
        <f>IF(N206="nulová",J206,0)</f>
        <v>0</v>
      </c>
      <c r="BJ206" s="21" t="s">
        <v>83</v>
      </c>
      <c r="BK206" s="178">
        <f>ROUND(I206*H206,2)</f>
        <v>0</v>
      </c>
      <c r="BL206" s="21" t="s">
        <v>337</v>
      </c>
      <c r="BM206" s="21" t="s">
        <v>345</v>
      </c>
    </row>
    <row r="207" spans="2:65" s="1" customFormat="1" ht="13.5">
      <c r="B207" s="38"/>
      <c r="D207" s="179" t="s">
        <v>139</v>
      </c>
      <c r="F207" s="180" t="s">
        <v>344</v>
      </c>
      <c r="I207" s="181"/>
      <c r="L207" s="38"/>
      <c r="M207" s="203"/>
      <c r="N207" s="204"/>
      <c r="O207" s="204"/>
      <c r="P207" s="204"/>
      <c r="Q207" s="204"/>
      <c r="R207" s="204"/>
      <c r="S207" s="204"/>
      <c r="T207" s="205"/>
      <c r="AT207" s="21" t="s">
        <v>139</v>
      </c>
      <c r="AU207" s="21" t="s">
        <v>85</v>
      </c>
    </row>
    <row r="208" spans="2:65" s="1" customFormat="1" ht="6.95" customHeight="1">
      <c r="B208" s="53"/>
      <c r="C208" s="54"/>
      <c r="D208" s="54"/>
      <c r="E208" s="54"/>
      <c r="F208" s="54"/>
      <c r="G208" s="54"/>
      <c r="H208" s="54"/>
      <c r="I208" s="120"/>
      <c r="J208" s="54"/>
      <c r="K208" s="54"/>
      <c r="L208" s="38"/>
    </row>
  </sheetData>
  <autoFilter ref="C89:K207"/>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06" customWidth="1"/>
    <col min="2" max="2" width="1.6640625" style="206" customWidth="1"/>
    <col min="3" max="4" width="5" style="206" customWidth="1"/>
    <col min="5" max="5" width="11.6640625" style="206" customWidth="1"/>
    <col min="6" max="6" width="9.1640625" style="206" customWidth="1"/>
    <col min="7" max="7" width="5" style="206" customWidth="1"/>
    <col min="8" max="8" width="77.83203125" style="206" customWidth="1"/>
    <col min="9" max="10" width="20" style="206" customWidth="1"/>
    <col min="11" max="11" width="1.6640625" style="206" customWidth="1"/>
  </cols>
  <sheetData>
    <row r="1" spans="2:11" ht="37.5" customHeight="1"/>
    <row r="2" spans="2:11" ht="7.5" customHeight="1">
      <c r="B2" s="207"/>
      <c r="C2" s="208"/>
      <c r="D2" s="208"/>
      <c r="E2" s="208"/>
      <c r="F2" s="208"/>
      <c r="G2" s="208"/>
      <c r="H2" s="208"/>
      <c r="I2" s="208"/>
      <c r="J2" s="208"/>
      <c r="K2" s="209"/>
    </row>
    <row r="3" spans="2:11" s="12" customFormat="1" ht="45" customHeight="1">
      <c r="B3" s="210"/>
      <c r="C3" s="333" t="s">
        <v>346</v>
      </c>
      <c r="D3" s="333"/>
      <c r="E3" s="333"/>
      <c r="F3" s="333"/>
      <c r="G3" s="333"/>
      <c r="H3" s="333"/>
      <c r="I3" s="333"/>
      <c r="J3" s="333"/>
      <c r="K3" s="211"/>
    </row>
    <row r="4" spans="2:11" ht="25.5" customHeight="1">
      <c r="B4" s="212"/>
      <c r="C4" s="337" t="s">
        <v>347</v>
      </c>
      <c r="D4" s="337"/>
      <c r="E4" s="337"/>
      <c r="F4" s="337"/>
      <c r="G4" s="337"/>
      <c r="H4" s="337"/>
      <c r="I4" s="337"/>
      <c r="J4" s="337"/>
      <c r="K4" s="213"/>
    </row>
    <row r="5" spans="2:11" ht="5.25" customHeight="1">
      <c r="B5" s="212"/>
      <c r="C5" s="214"/>
      <c r="D5" s="214"/>
      <c r="E5" s="214"/>
      <c r="F5" s="214"/>
      <c r="G5" s="214"/>
      <c r="H5" s="214"/>
      <c r="I5" s="214"/>
      <c r="J5" s="214"/>
      <c r="K5" s="213"/>
    </row>
    <row r="6" spans="2:11" ht="15" customHeight="1">
      <c r="B6" s="212"/>
      <c r="C6" s="336" t="s">
        <v>348</v>
      </c>
      <c r="D6" s="336"/>
      <c r="E6" s="336"/>
      <c r="F6" s="336"/>
      <c r="G6" s="336"/>
      <c r="H6" s="336"/>
      <c r="I6" s="336"/>
      <c r="J6" s="336"/>
      <c r="K6" s="213"/>
    </row>
    <row r="7" spans="2:11" ht="15" customHeight="1">
      <c r="B7" s="216"/>
      <c r="C7" s="336" t="s">
        <v>349</v>
      </c>
      <c r="D7" s="336"/>
      <c r="E7" s="336"/>
      <c r="F7" s="336"/>
      <c r="G7" s="336"/>
      <c r="H7" s="336"/>
      <c r="I7" s="336"/>
      <c r="J7" s="336"/>
      <c r="K7" s="213"/>
    </row>
    <row r="8" spans="2:11" ht="12.75" customHeight="1">
      <c r="B8" s="216"/>
      <c r="C8" s="215"/>
      <c r="D8" s="215"/>
      <c r="E8" s="215"/>
      <c r="F8" s="215"/>
      <c r="G8" s="215"/>
      <c r="H8" s="215"/>
      <c r="I8" s="215"/>
      <c r="J8" s="215"/>
      <c r="K8" s="213"/>
    </row>
    <row r="9" spans="2:11" ht="15" customHeight="1">
      <c r="B9" s="216"/>
      <c r="C9" s="336" t="s">
        <v>350</v>
      </c>
      <c r="D9" s="336"/>
      <c r="E9" s="336"/>
      <c r="F9" s="336"/>
      <c r="G9" s="336"/>
      <c r="H9" s="336"/>
      <c r="I9" s="336"/>
      <c r="J9" s="336"/>
      <c r="K9" s="213"/>
    </row>
    <row r="10" spans="2:11" ht="15" customHeight="1">
      <c r="B10" s="216"/>
      <c r="C10" s="215"/>
      <c r="D10" s="336" t="s">
        <v>351</v>
      </c>
      <c r="E10" s="336"/>
      <c r="F10" s="336"/>
      <c r="G10" s="336"/>
      <c r="H10" s="336"/>
      <c r="I10" s="336"/>
      <c r="J10" s="336"/>
      <c r="K10" s="213"/>
    </row>
    <row r="11" spans="2:11" ht="15" customHeight="1">
      <c r="B11" s="216"/>
      <c r="C11" s="217"/>
      <c r="D11" s="336" t="s">
        <v>352</v>
      </c>
      <c r="E11" s="336"/>
      <c r="F11" s="336"/>
      <c r="G11" s="336"/>
      <c r="H11" s="336"/>
      <c r="I11" s="336"/>
      <c r="J11" s="336"/>
      <c r="K11" s="213"/>
    </row>
    <row r="12" spans="2:11" ht="12.75" customHeight="1">
      <c r="B12" s="216"/>
      <c r="C12" s="217"/>
      <c r="D12" s="217"/>
      <c r="E12" s="217"/>
      <c r="F12" s="217"/>
      <c r="G12" s="217"/>
      <c r="H12" s="217"/>
      <c r="I12" s="217"/>
      <c r="J12" s="217"/>
      <c r="K12" s="213"/>
    </row>
    <row r="13" spans="2:11" ht="15" customHeight="1">
      <c r="B13" s="216"/>
      <c r="C13" s="217"/>
      <c r="D13" s="336" t="s">
        <v>353</v>
      </c>
      <c r="E13" s="336"/>
      <c r="F13" s="336"/>
      <c r="G13" s="336"/>
      <c r="H13" s="336"/>
      <c r="I13" s="336"/>
      <c r="J13" s="336"/>
      <c r="K13" s="213"/>
    </row>
    <row r="14" spans="2:11" ht="15" customHeight="1">
      <c r="B14" s="216"/>
      <c r="C14" s="217"/>
      <c r="D14" s="336" t="s">
        <v>354</v>
      </c>
      <c r="E14" s="336"/>
      <c r="F14" s="336"/>
      <c r="G14" s="336"/>
      <c r="H14" s="336"/>
      <c r="I14" s="336"/>
      <c r="J14" s="336"/>
      <c r="K14" s="213"/>
    </row>
    <row r="15" spans="2:11" ht="15" customHeight="1">
      <c r="B15" s="216"/>
      <c r="C15" s="217"/>
      <c r="D15" s="336" t="s">
        <v>355</v>
      </c>
      <c r="E15" s="336"/>
      <c r="F15" s="336"/>
      <c r="G15" s="336"/>
      <c r="H15" s="336"/>
      <c r="I15" s="336"/>
      <c r="J15" s="336"/>
      <c r="K15" s="213"/>
    </row>
    <row r="16" spans="2:11" ht="15" customHeight="1">
      <c r="B16" s="216"/>
      <c r="C16" s="217"/>
      <c r="D16" s="217"/>
      <c r="E16" s="218" t="s">
        <v>82</v>
      </c>
      <c r="F16" s="336" t="s">
        <v>356</v>
      </c>
      <c r="G16" s="336"/>
      <c r="H16" s="336"/>
      <c r="I16" s="336"/>
      <c r="J16" s="336"/>
      <c r="K16" s="213"/>
    </row>
    <row r="17" spans="2:11" ht="15" customHeight="1">
      <c r="B17" s="216"/>
      <c r="C17" s="217"/>
      <c r="D17" s="217"/>
      <c r="E17" s="218" t="s">
        <v>357</v>
      </c>
      <c r="F17" s="336" t="s">
        <v>358</v>
      </c>
      <c r="G17" s="336"/>
      <c r="H17" s="336"/>
      <c r="I17" s="336"/>
      <c r="J17" s="336"/>
      <c r="K17" s="213"/>
    </row>
    <row r="18" spans="2:11" ht="15" customHeight="1">
      <c r="B18" s="216"/>
      <c r="C18" s="217"/>
      <c r="D18" s="217"/>
      <c r="E18" s="218" t="s">
        <v>359</v>
      </c>
      <c r="F18" s="336" t="s">
        <v>360</v>
      </c>
      <c r="G18" s="336"/>
      <c r="H18" s="336"/>
      <c r="I18" s="336"/>
      <c r="J18" s="336"/>
      <c r="K18" s="213"/>
    </row>
    <row r="19" spans="2:11" ht="15" customHeight="1">
      <c r="B19" s="216"/>
      <c r="C19" s="217"/>
      <c r="D19" s="217"/>
      <c r="E19" s="218" t="s">
        <v>361</v>
      </c>
      <c r="F19" s="336" t="s">
        <v>362</v>
      </c>
      <c r="G19" s="336"/>
      <c r="H19" s="336"/>
      <c r="I19" s="336"/>
      <c r="J19" s="336"/>
      <c r="K19" s="213"/>
    </row>
    <row r="20" spans="2:11" ht="15" customHeight="1">
      <c r="B20" s="216"/>
      <c r="C20" s="217"/>
      <c r="D20" s="217"/>
      <c r="E20" s="218" t="s">
        <v>363</v>
      </c>
      <c r="F20" s="336" t="s">
        <v>364</v>
      </c>
      <c r="G20" s="336"/>
      <c r="H20" s="336"/>
      <c r="I20" s="336"/>
      <c r="J20" s="336"/>
      <c r="K20" s="213"/>
    </row>
    <row r="21" spans="2:11" ht="15" customHeight="1">
      <c r="B21" s="216"/>
      <c r="C21" s="217"/>
      <c r="D21" s="217"/>
      <c r="E21" s="218" t="s">
        <v>365</v>
      </c>
      <c r="F21" s="336" t="s">
        <v>366</v>
      </c>
      <c r="G21" s="336"/>
      <c r="H21" s="336"/>
      <c r="I21" s="336"/>
      <c r="J21" s="336"/>
      <c r="K21" s="213"/>
    </row>
    <row r="22" spans="2:11" ht="12.75" customHeight="1">
      <c r="B22" s="216"/>
      <c r="C22" s="217"/>
      <c r="D22" s="217"/>
      <c r="E22" s="217"/>
      <c r="F22" s="217"/>
      <c r="G22" s="217"/>
      <c r="H22" s="217"/>
      <c r="I22" s="217"/>
      <c r="J22" s="217"/>
      <c r="K22" s="213"/>
    </row>
    <row r="23" spans="2:11" ht="15" customHeight="1">
      <c r="B23" s="216"/>
      <c r="C23" s="336" t="s">
        <v>367</v>
      </c>
      <c r="D23" s="336"/>
      <c r="E23" s="336"/>
      <c r="F23" s="336"/>
      <c r="G23" s="336"/>
      <c r="H23" s="336"/>
      <c r="I23" s="336"/>
      <c r="J23" s="336"/>
      <c r="K23" s="213"/>
    </row>
    <row r="24" spans="2:11" ht="15" customHeight="1">
      <c r="B24" s="216"/>
      <c r="C24" s="336" t="s">
        <v>368</v>
      </c>
      <c r="D24" s="336"/>
      <c r="E24" s="336"/>
      <c r="F24" s="336"/>
      <c r="G24" s="336"/>
      <c r="H24" s="336"/>
      <c r="I24" s="336"/>
      <c r="J24" s="336"/>
      <c r="K24" s="213"/>
    </row>
    <row r="25" spans="2:11" ht="15" customHeight="1">
      <c r="B25" s="216"/>
      <c r="C25" s="215"/>
      <c r="D25" s="336" t="s">
        <v>369</v>
      </c>
      <c r="E25" s="336"/>
      <c r="F25" s="336"/>
      <c r="G25" s="336"/>
      <c r="H25" s="336"/>
      <c r="I25" s="336"/>
      <c r="J25" s="336"/>
      <c r="K25" s="213"/>
    </row>
    <row r="26" spans="2:11" ht="15" customHeight="1">
      <c r="B26" s="216"/>
      <c r="C26" s="217"/>
      <c r="D26" s="336" t="s">
        <v>370</v>
      </c>
      <c r="E26" s="336"/>
      <c r="F26" s="336"/>
      <c r="G26" s="336"/>
      <c r="H26" s="336"/>
      <c r="I26" s="336"/>
      <c r="J26" s="336"/>
      <c r="K26" s="213"/>
    </row>
    <row r="27" spans="2:11" ht="12.75" customHeight="1">
      <c r="B27" s="216"/>
      <c r="C27" s="217"/>
      <c r="D27" s="217"/>
      <c r="E27" s="217"/>
      <c r="F27" s="217"/>
      <c r="G27" s="217"/>
      <c r="H27" s="217"/>
      <c r="I27" s="217"/>
      <c r="J27" s="217"/>
      <c r="K27" s="213"/>
    </row>
    <row r="28" spans="2:11" ht="15" customHeight="1">
      <c r="B28" s="216"/>
      <c r="C28" s="217"/>
      <c r="D28" s="336" t="s">
        <v>371</v>
      </c>
      <c r="E28" s="336"/>
      <c r="F28" s="336"/>
      <c r="G28" s="336"/>
      <c r="H28" s="336"/>
      <c r="I28" s="336"/>
      <c r="J28" s="336"/>
      <c r="K28" s="213"/>
    </row>
    <row r="29" spans="2:11" ht="15" customHeight="1">
      <c r="B29" s="216"/>
      <c r="C29" s="217"/>
      <c r="D29" s="336" t="s">
        <v>372</v>
      </c>
      <c r="E29" s="336"/>
      <c r="F29" s="336"/>
      <c r="G29" s="336"/>
      <c r="H29" s="336"/>
      <c r="I29" s="336"/>
      <c r="J29" s="336"/>
      <c r="K29" s="213"/>
    </row>
    <row r="30" spans="2:11" ht="12.75" customHeight="1">
      <c r="B30" s="216"/>
      <c r="C30" s="217"/>
      <c r="D30" s="217"/>
      <c r="E30" s="217"/>
      <c r="F30" s="217"/>
      <c r="G30" s="217"/>
      <c r="H30" s="217"/>
      <c r="I30" s="217"/>
      <c r="J30" s="217"/>
      <c r="K30" s="213"/>
    </row>
    <row r="31" spans="2:11" ht="15" customHeight="1">
      <c r="B31" s="216"/>
      <c r="C31" s="217"/>
      <c r="D31" s="336" t="s">
        <v>373</v>
      </c>
      <c r="E31" s="336"/>
      <c r="F31" s="336"/>
      <c r="G31" s="336"/>
      <c r="H31" s="336"/>
      <c r="I31" s="336"/>
      <c r="J31" s="336"/>
      <c r="K31" s="213"/>
    </row>
    <row r="32" spans="2:11" ht="15" customHeight="1">
      <c r="B32" s="216"/>
      <c r="C32" s="217"/>
      <c r="D32" s="336" t="s">
        <v>374</v>
      </c>
      <c r="E32" s="336"/>
      <c r="F32" s="336"/>
      <c r="G32" s="336"/>
      <c r="H32" s="336"/>
      <c r="I32" s="336"/>
      <c r="J32" s="336"/>
      <c r="K32" s="213"/>
    </row>
    <row r="33" spans="2:11" ht="15" customHeight="1">
      <c r="B33" s="216"/>
      <c r="C33" s="217"/>
      <c r="D33" s="336" t="s">
        <v>375</v>
      </c>
      <c r="E33" s="336"/>
      <c r="F33" s="336"/>
      <c r="G33" s="336"/>
      <c r="H33" s="336"/>
      <c r="I33" s="336"/>
      <c r="J33" s="336"/>
      <c r="K33" s="213"/>
    </row>
    <row r="34" spans="2:11" ht="15" customHeight="1">
      <c r="B34" s="216"/>
      <c r="C34" s="217"/>
      <c r="D34" s="215"/>
      <c r="E34" s="219" t="s">
        <v>114</v>
      </c>
      <c r="F34" s="215"/>
      <c r="G34" s="336" t="s">
        <v>376</v>
      </c>
      <c r="H34" s="336"/>
      <c r="I34" s="336"/>
      <c r="J34" s="336"/>
      <c r="K34" s="213"/>
    </row>
    <row r="35" spans="2:11" ht="30.75" customHeight="1">
      <c r="B35" s="216"/>
      <c r="C35" s="217"/>
      <c r="D35" s="215"/>
      <c r="E35" s="219" t="s">
        <v>377</v>
      </c>
      <c r="F35" s="215"/>
      <c r="G35" s="336" t="s">
        <v>378</v>
      </c>
      <c r="H35" s="336"/>
      <c r="I35" s="336"/>
      <c r="J35" s="336"/>
      <c r="K35" s="213"/>
    </row>
    <row r="36" spans="2:11" ht="15" customHeight="1">
      <c r="B36" s="216"/>
      <c r="C36" s="217"/>
      <c r="D36" s="215"/>
      <c r="E36" s="219" t="s">
        <v>56</v>
      </c>
      <c r="F36" s="215"/>
      <c r="G36" s="336" t="s">
        <v>379</v>
      </c>
      <c r="H36" s="336"/>
      <c r="I36" s="336"/>
      <c r="J36" s="336"/>
      <c r="K36" s="213"/>
    </row>
    <row r="37" spans="2:11" ht="15" customHeight="1">
      <c r="B37" s="216"/>
      <c r="C37" s="217"/>
      <c r="D37" s="215"/>
      <c r="E37" s="219" t="s">
        <v>115</v>
      </c>
      <c r="F37" s="215"/>
      <c r="G37" s="336" t="s">
        <v>380</v>
      </c>
      <c r="H37" s="336"/>
      <c r="I37" s="336"/>
      <c r="J37" s="336"/>
      <c r="K37" s="213"/>
    </row>
    <row r="38" spans="2:11" ht="15" customHeight="1">
      <c r="B38" s="216"/>
      <c r="C38" s="217"/>
      <c r="D38" s="215"/>
      <c r="E38" s="219" t="s">
        <v>116</v>
      </c>
      <c r="F38" s="215"/>
      <c r="G38" s="336" t="s">
        <v>381</v>
      </c>
      <c r="H38" s="336"/>
      <c r="I38" s="336"/>
      <c r="J38" s="336"/>
      <c r="K38" s="213"/>
    </row>
    <row r="39" spans="2:11" ht="15" customHeight="1">
      <c r="B39" s="216"/>
      <c r="C39" s="217"/>
      <c r="D39" s="215"/>
      <c r="E39" s="219" t="s">
        <v>117</v>
      </c>
      <c r="F39" s="215"/>
      <c r="G39" s="336" t="s">
        <v>382</v>
      </c>
      <c r="H39" s="336"/>
      <c r="I39" s="336"/>
      <c r="J39" s="336"/>
      <c r="K39" s="213"/>
    </row>
    <row r="40" spans="2:11" ht="15" customHeight="1">
      <c r="B40" s="216"/>
      <c r="C40" s="217"/>
      <c r="D40" s="215"/>
      <c r="E40" s="219" t="s">
        <v>383</v>
      </c>
      <c r="F40" s="215"/>
      <c r="G40" s="336" t="s">
        <v>384</v>
      </c>
      <c r="H40" s="336"/>
      <c r="I40" s="336"/>
      <c r="J40" s="336"/>
      <c r="K40" s="213"/>
    </row>
    <row r="41" spans="2:11" ht="15" customHeight="1">
      <c r="B41" s="216"/>
      <c r="C41" s="217"/>
      <c r="D41" s="215"/>
      <c r="E41" s="219"/>
      <c r="F41" s="215"/>
      <c r="G41" s="336" t="s">
        <v>385</v>
      </c>
      <c r="H41" s="336"/>
      <c r="I41" s="336"/>
      <c r="J41" s="336"/>
      <c r="K41" s="213"/>
    </row>
    <row r="42" spans="2:11" ht="15" customHeight="1">
      <c r="B42" s="216"/>
      <c r="C42" s="217"/>
      <c r="D42" s="215"/>
      <c r="E42" s="219" t="s">
        <v>386</v>
      </c>
      <c r="F42" s="215"/>
      <c r="G42" s="336" t="s">
        <v>387</v>
      </c>
      <c r="H42" s="336"/>
      <c r="I42" s="336"/>
      <c r="J42" s="336"/>
      <c r="K42" s="213"/>
    </row>
    <row r="43" spans="2:11" ht="15" customHeight="1">
      <c r="B43" s="216"/>
      <c r="C43" s="217"/>
      <c r="D43" s="215"/>
      <c r="E43" s="219" t="s">
        <v>119</v>
      </c>
      <c r="F43" s="215"/>
      <c r="G43" s="336" t="s">
        <v>388</v>
      </c>
      <c r="H43" s="336"/>
      <c r="I43" s="336"/>
      <c r="J43" s="336"/>
      <c r="K43" s="213"/>
    </row>
    <row r="44" spans="2:11" ht="12.75" customHeight="1">
      <c r="B44" s="216"/>
      <c r="C44" s="217"/>
      <c r="D44" s="215"/>
      <c r="E44" s="215"/>
      <c r="F44" s="215"/>
      <c r="G44" s="215"/>
      <c r="H44" s="215"/>
      <c r="I44" s="215"/>
      <c r="J44" s="215"/>
      <c r="K44" s="213"/>
    </row>
    <row r="45" spans="2:11" ht="15" customHeight="1">
      <c r="B45" s="216"/>
      <c r="C45" s="217"/>
      <c r="D45" s="336" t="s">
        <v>389</v>
      </c>
      <c r="E45" s="336"/>
      <c r="F45" s="336"/>
      <c r="G45" s="336"/>
      <c r="H45" s="336"/>
      <c r="I45" s="336"/>
      <c r="J45" s="336"/>
      <c r="K45" s="213"/>
    </row>
    <row r="46" spans="2:11" ht="15" customHeight="1">
      <c r="B46" s="216"/>
      <c r="C46" s="217"/>
      <c r="D46" s="217"/>
      <c r="E46" s="336" t="s">
        <v>390</v>
      </c>
      <c r="F46" s="336"/>
      <c r="G46" s="336"/>
      <c r="H46" s="336"/>
      <c r="I46" s="336"/>
      <c r="J46" s="336"/>
      <c r="K46" s="213"/>
    </row>
    <row r="47" spans="2:11" ht="15" customHeight="1">
      <c r="B47" s="216"/>
      <c r="C47" s="217"/>
      <c r="D47" s="217"/>
      <c r="E47" s="336" t="s">
        <v>391</v>
      </c>
      <c r="F47" s="336"/>
      <c r="G47" s="336"/>
      <c r="H47" s="336"/>
      <c r="I47" s="336"/>
      <c r="J47" s="336"/>
      <c r="K47" s="213"/>
    </row>
    <row r="48" spans="2:11" ht="15" customHeight="1">
      <c r="B48" s="216"/>
      <c r="C48" s="217"/>
      <c r="D48" s="217"/>
      <c r="E48" s="336" t="s">
        <v>392</v>
      </c>
      <c r="F48" s="336"/>
      <c r="G48" s="336"/>
      <c r="H48" s="336"/>
      <c r="I48" s="336"/>
      <c r="J48" s="336"/>
      <c r="K48" s="213"/>
    </row>
    <row r="49" spans="2:11" ht="15" customHeight="1">
      <c r="B49" s="216"/>
      <c r="C49" s="217"/>
      <c r="D49" s="336" t="s">
        <v>393</v>
      </c>
      <c r="E49" s="336"/>
      <c r="F49" s="336"/>
      <c r="G49" s="336"/>
      <c r="H49" s="336"/>
      <c r="I49" s="336"/>
      <c r="J49" s="336"/>
      <c r="K49" s="213"/>
    </row>
    <row r="50" spans="2:11" ht="25.5" customHeight="1">
      <c r="B50" s="212"/>
      <c r="C50" s="337" t="s">
        <v>394</v>
      </c>
      <c r="D50" s="337"/>
      <c r="E50" s="337"/>
      <c r="F50" s="337"/>
      <c r="G50" s="337"/>
      <c r="H50" s="337"/>
      <c r="I50" s="337"/>
      <c r="J50" s="337"/>
      <c r="K50" s="213"/>
    </row>
    <row r="51" spans="2:11" ht="5.25" customHeight="1">
      <c r="B51" s="212"/>
      <c r="C51" s="214"/>
      <c r="D51" s="214"/>
      <c r="E51" s="214"/>
      <c r="F51" s="214"/>
      <c r="G51" s="214"/>
      <c r="H51" s="214"/>
      <c r="I51" s="214"/>
      <c r="J51" s="214"/>
      <c r="K51" s="213"/>
    </row>
    <row r="52" spans="2:11" ht="15" customHeight="1">
      <c r="B52" s="212"/>
      <c r="C52" s="336" t="s">
        <v>395</v>
      </c>
      <c r="D52" s="336"/>
      <c r="E52" s="336"/>
      <c r="F52" s="336"/>
      <c r="G52" s="336"/>
      <c r="H52" s="336"/>
      <c r="I52" s="336"/>
      <c r="J52" s="336"/>
      <c r="K52" s="213"/>
    </row>
    <row r="53" spans="2:11" ht="15" customHeight="1">
      <c r="B53" s="212"/>
      <c r="C53" s="336" t="s">
        <v>396</v>
      </c>
      <c r="D53" s="336"/>
      <c r="E53" s="336"/>
      <c r="F53" s="336"/>
      <c r="G53" s="336"/>
      <c r="H53" s="336"/>
      <c r="I53" s="336"/>
      <c r="J53" s="336"/>
      <c r="K53" s="213"/>
    </row>
    <row r="54" spans="2:11" ht="12.75" customHeight="1">
      <c r="B54" s="212"/>
      <c r="C54" s="215"/>
      <c r="D54" s="215"/>
      <c r="E54" s="215"/>
      <c r="F54" s="215"/>
      <c r="G54" s="215"/>
      <c r="H54" s="215"/>
      <c r="I54" s="215"/>
      <c r="J54" s="215"/>
      <c r="K54" s="213"/>
    </row>
    <row r="55" spans="2:11" ht="15" customHeight="1">
      <c r="B55" s="212"/>
      <c r="C55" s="336" t="s">
        <v>397</v>
      </c>
      <c r="D55" s="336"/>
      <c r="E55" s="336"/>
      <c r="F55" s="336"/>
      <c r="G55" s="336"/>
      <c r="H55" s="336"/>
      <c r="I55" s="336"/>
      <c r="J55" s="336"/>
      <c r="K55" s="213"/>
    </row>
    <row r="56" spans="2:11" ht="15" customHeight="1">
      <c r="B56" s="212"/>
      <c r="C56" s="217"/>
      <c r="D56" s="336" t="s">
        <v>398</v>
      </c>
      <c r="E56" s="336"/>
      <c r="F56" s="336"/>
      <c r="G56" s="336"/>
      <c r="H56" s="336"/>
      <c r="I56" s="336"/>
      <c r="J56" s="336"/>
      <c r="K56" s="213"/>
    </row>
    <row r="57" spans="2:11" ht="15" customHeight="1">
      <c r="B57" s="212"/>
      <c r="C57" s="217"/>
      <c r="D57" s="336" t="s">
        <v>399</v>
      </c>
      <c r="E57" s="336"/>
      <c r="F57" s="336"/>
      <c r="G57" s="336"/>
      <c r="H57" s="336"/>
      <c r="I57" s="336"/>
      <c r="J57" s="336"/>
      <c r="K57" s="213"/>
    </row>
    <row r="58" spans="2:11" ht="15" customHeight="1">
      <c r="B58" s="212"/>
      <c r="C58" s="217"/>
      <c r="D58" s="336" t="s">
        <v>400</v>
      </c>
      <c r="E58" s="336"/>
      <c r="F58" s="336"/>
      <c r="G58" s="336"/>
      <c r="H58" s="336"/>
      <c r="I58" s="336"/>
      <c r="J58" s="336"/>
      <c r="K58" s="213"/>
    </row>
    <row r="59" spans="2:11" ht="15" customHeight="1">
      <c r="B59" s="212"/>
      <c r="C59" s="217"/>
      <c r="D59" s="336" t="s">
        <v>401</v>
      </c>
      <c r="E59" s="336"/>
      <c r="F59" s="336"/>
      <c r="G59" s="336"/>
      <c r="H59" s="336"/>
      <c r="I59" s="336"/>
      <c r="J59" s="336"/>
      <c r="K59" s="213"/>
    </row>
    <row r="60" spans="2:11" ht="15" customHeight="1">
      <c r="B60" s="212"/>
      <c r="C60" s="217"/>
      <c r="D60" s="335" t="s">
        <v>402</v>
      </c>
      <c r="E60" s="335"/>
      <c r="F60" s="335"/>
      <c r="G60" s="335"/>
      <c r="H60" s="335"/>
      <c r="I60" s="335"/>
      <c r="J60" s="335"/>
      <c r="K60" s="213"/>
    </row>
    <row r="61" spans="2:11" ht="15" customHeight="1">
      <c r="B61" s="212"/>
      <c r="C61" s="217"/>
      <c r="D61" s="336" t="s">
        <v>403</v>
      </c>
      <c r="E61" s="336"/>
      <c r="F61" s="336"/>
      <c r="G61" s="336"/>
      <c r="H61" s="336"/>
      <c r="I61" s="336"/>
      <c r="J61" s="336"/>
      <c r="K61" s="213"/>
    </row>
    <row r="62" spans="2:11" ht="12.75" customHeight="1">
      <c r="B62" s="212"/>
      <c r="C62" s="217"/>
      <c r="D62" s="217"/>
      <c r="E62" s="220"/>
      <c r="F62" s="217"/>
      <c r="G62" s="217"/>
      <c r="H62" s="217"/>
      <c r="I62" s="217"/>
      <c r="J62" s="217"/>
      <c r="K62" s="213"/>
    </row>
    <row r="63" spans="2:11" ht="15" customHeight="1">
      <c r="B63" s="212"/>
      <c r="C63" s="217"/>
      <c r="D63" s="336" t="s">
        <v>404</v>
      </c>
      <c r="E63" s="336"/>
      <c r="F63" s="336"/>
      <c r="G63" s="336"/>
      <c r="H63" s="336"/>
      <c r="I63" s="336"/>
      <c r="J63" s="336"/>
      <c r="K63" s="213"/>
    </row>
    <row r="64" spans="2:11" ht="15" customHeight="1">
      <c r="B64" s="212"/>
      <c r="C64" s="217"/>
      <c r="D64" s="335" t="s">
        <v>405</v>
      </c>
      <c r="E64" s="335"/>
      <c r="F64" s="335"/>
      <c r="G64" s="335"/>
      <c r="H64" s="335"/>
      <c r="I64" s="335"/>
      <c r="J64" s="335"/>
      <c r="K64" s="213"/>
    </row>
    <row r="65" spans="2:11" ht="15" customHeight="1">
      <c r="B65" s="212"/>
      <c r="C65" s="217"/>
      <c r="D65" s="336" t="s">
        <v>406</v>
      </c>
      <c r="E65" s="336"/>
      <c r="F65" s="336"/>
      <c r="G65" s="336"/>
      <c r="H65" s="336"/>
      <c r="I65" s="336"/>
      <c r="J65" s="336"/>
      <c r="K65" s="213"/>
    </row>
    <row r="66" spans="2:11" ht="15" customHeight="1">
      <c r="B66" s="212"/>
      <c r="C66" s="217"/>
      <c r="D66" s="336" t="s">
        <v>407</v>
      </c>
      <c r="E66" s="336"/>
      <c r="F66" s="336"/>
      <c r="G66" s="336"/>
      <c r="H66" s="336"/>
      <c r="I66" s="336"/>
      <c r="J66" s="336"/>
      <c r="K66" s="213"/>
    </row>
    <row r="67" spans="2:11" ht="15" customHeight="1">
      <c r="B67" s="212"/>
      <c r="C67" s="217"/>
      <c r="D67" s="336" t="s">
        <v>408</v>
      </c>
      <c r="E67" s="336"/>
      <c r="F67" s="336"/>
      <c r="G67" s="336"/>
      <c r="H67" s="336"/>
      <c r="I67" s="336"/>
      <c r="J67" s="336"/>
      <c r="K67" s="213"/>
    </row>
    <row r="68" spans="2:11" ht="15" customHeight="1">
      <c r="B68" s="212"/>
      <c r="C68" s="217"/>
      <c r="D68" s="336" t="s">
        <v>409</v>
      </c>
      <c r="E68" s="336"/>
      <c r="F68" s="336"/>
      <c r="G68" s="336"/>
      <c r="H68" s="336"/>
      <c r="I68" s="336"/>
      <c r="J68" s="336"/>
      <c r="K68" s="213"/>
    </row>
    <row r="69" spans="2:11" ht="12.75" customHeight="1">
      <c r="B69" s="221"/>
      <c r="C69" s="222"/>
      <c r="D69" s="222"/>
      <c r="E69" s="222"/>
      <c r="F69" s="222"/>
      <c r="G69" s="222"/>
      <c r="H69" s="222"/>
      <c r="I69" s="222"/>
      <c r="J69" s="222"/>
      <c r="K69" s="223"/>
    </row>
    <row r="70" spans="2:11" ht="18.75" customHeight="1">
      <c r="B70" s="224"/>
      <c r="C70" s="224"/>
      <c r="D70" s="224"/>
      <c r="E70" s="224"/>
      <c r="F70" s="224"/>
      <c r="G70" s="224"/>
      <c r="H70" s="224"/>
      <c r="I70" s="224"/>
      <c r="J70" s="224"/>
      <c r="K70" s="225"/>
    </row>
    <row r="71" spans="2:11" ht="18.75" customHeight="1">
      <c r="B71" s="225"/>
      <c r="C71" s="225"/>
      <c r="D71" s="225"/>
      <c r="E71" s="225"/>
      <c r="F71" s="225"/>
      <c r="G71" s="225"/>
      <c r="H71" s="225"/>
      <c r="I71" s="225"/>
      <c r="J71" s="225"/>
      <c r="K71" s="225"/>
    </row>
    <row r="72" spans="2:11" ht="7.5" customHeight="1">
      <c r="B72" s="226"/>
      <c r="C72" s="227"/>
      <c r="D72" s="227"/>
      <c r="E72" s="227"/>
      <c r="F72" s="227"/>
      <c r="G72" s="227"/>
      <c r="H72" s="227"/>
      <c r="I72" s="227"/>
      <c r="J72" s="227"/>
      <c r="K72" s="228"/>
    </row>
    <row r="73" spans="2:11" ht="45" customHeight="1">
      <c r="B73" s="229"/>
      <c r="C73" s="334" t="s">
        <v>90</v>
      </c>
      <c r="D73" s="334"/>
      <c r="E73" s="334"/>
      <c r="F73" s="334"/>
      <c r="G73" s="334"/>
      <c r="H73" s="334"/>
      <c r="I73" s="334"/>
      <c r="J73" s="334"/>
      <c r="K73" s="230"/>
    </row>
    <row r="74" spans="2:11" ht="17.25" customHeight="1">
      <c r="B74" s="229"/>
      <c r="C74" s="231" t="s">
        <v>410</v>
      </c>
      <c r="D74" s="231"/>
      <c r="E74" s="231"/>
      <c r="F74" s="231" t="s">
        <v>411</v>
      </c>
      <c r="G74" s="232"/>
      <c r="H74" s="231" t="s">
        <v>115</v>
      </c>
      <c r="I74" s="231" t="s">
        <v>60</v>
      </c>
      <c r="J74" s="231" t="s">
        <v>412</v>
      </c>
      <c r="K74" s="230"/>
    </row>
    <row r="75" spans="2:11" ht="17.25" customHeight="1">
      <c r="B75" s="229"/>
      <c r="C75" s="233" t="s">
        <v>413</v>
      </c>
      <c r="D75" s="233"/>
      <c r="E75" s="233"/>
      <c r="F75" s="234" t="s">
        <v>414</v>
      </c>
      <c r="G75" s="235"/>
      <c r="H75" s="233"/>
      <c r="I75" s="233"/>
      <c r="J75" s="233" t="s">
        <v>415</v>
      </c>
      <c r="K75" s="230"/>
    </row>
    <row r="76" spans="2:11" ht="5.25" customHeight="1">
      <c r="B76" s="229"/>
      <c r="C76" s="236"/>
      <c r="D76" s="236"/>
      <c r="E76" s="236"/>
      <c r="F76" s="236"/>
      <c r="G76" s="237"/>
      <c r="H76" s="236"/>
      <c r="I76" s="236"/>
      <c r="J76" s="236"/>
      <c r="K76" s="230"/>
    </row>
    <row r="77" spans="2:11" ht="15" customHeight="1">
      <c r="B77" s="229"/>
      <c r="C77" s="219" t="s">
        <v>56</v>
      </c>
      <c r="D77" s="236"/>
      <c r="E77" s="236"/>
      <c r="F77" s="238" t="s">
        <v>416</v>
      </c>
      <c r="G77" s="237"/>
      <c r="H77" s="219" t="s">
        <v>417</v>
      </c>
      <c r="I77" s="219" t="s">
        <v>418</v>
      </c>
      <c r="J77" s="219">
        <v>20</v>
      </c>
      <c r="K77" s="230"/>
    </row>
    <row r="78" spans="2:11" ht="15" customHeight="1">
      <c r="B78" s="229"/>
      <c r="C78" s="219" t="s">
        <v>419</v>
      </c>
      <c r="D78" s="219"/>
      <c r="E78" s="219"/>
      <c r="F78" s="238" t="s">
        <v>416</v>
      </c>
      <c r="G78" s="237"/>
      <c r="H78" s="219" t="s">
        <v>420</v>
      </c>
      <c r="I78" s="219" t="s">
        <v>418</v>
      </c>
      <c r="J78" s="219">
        <v>120</v>
      </c>
      <c r="K78" s="230"/>
    </row>
    <row r="79" spans="2:11" ht="15" customHeight="1">
      <c r="B79" s="239"/>
      <c r="C79" s="219" t="s">
        <v>421</v>
      </c>
      <c r="D79" s="219"/>
      <c r="E79" s="219"/>
      <c r="F79" s="238" t="s">
        <v>422</v>
      </c>
      <c r="G79" s="237"/>
      <c r="H79" s="219" t="s">
        <v>423</v>
      </c>
      <c r="I79" s="219" t="s">
        <v>418</v>
      </c>
      <c r="J79" s="219">
        <v>50</v>
      </c>
      <c r="K79" s="230"/>
    </row>
    <row r="80" spans="2:11" ht="15" customHeight="1">
      <c r="B80" s="239"/>
      <c r="C80" s="219" t="s">
        <v>424</v>
      </c>
      <c r="D80" s="219"/>
      <c r="E80" s="219"/>
      <c r="F80" s="238" t="s">
        <v>416</v>
      </c>
      <c r="G80" s="237"/>
      <c r="H80" s="219" t="s">
        <v>425</v>
      </c>
      <c r="I80" s="219" t="s">
        <v>426</v>
      </c>
      <c r="J80" s="219"/>
      <c r="K80" s="230"/>
    </row>
    <row r="81" spans="2:11" ht="15" customHeight="1">
      <c r="B81" s="239"/>
      <c r="C81" s="240" t="s">
        <v>427</v>
      </c>
      <c r="D81" s="240"/>
      <c r="E81" s="240"/>
      <c r="F81" s="241" t="s">
        <v>422</v>
      </c>
      <c r="G81" s="240"/>
      <c r="H81" s="240" t="s">
        <v>428</v>
      </c>
      <c r="I81" s="240" t="s">
        <v>418</v>
      </c>
      <c r="J81" s="240">
        <v>15</v>
      </c>
      <c r="K81" s="230"/>
    </row>
    <row r="82" spans="2:11" ht="15" customHeight="1">
      <c r="B82" s="239"/>
      <c r="C82" s="240" t="s">
        <v>429</v>
      </c>
      <c r="D82" s="240"/>
      <c r="E82" s="240"/>
      <c r="F82" s="241" t="s">
        <v>422</v>
      </c>
      <c r="G82" s="240"/>
      <c r="H82" s="240" t="s">
        <v>430</v>
      </c>
      <c r="I82" s="240" t="s">
        <v>418</v>
      </c>
      <c r="J82" s="240">
        <v>15</v>
      </c>
      <c r="K82" s="230"/>
    </row>
    <row r="83" spans="2:11" ht="15" customHeight="1">
      <c r="B83" s="239"/>
      <c r="C83" s="240" t="s">
        <v>431</v>
      </c>
      <c r="D83" s="240"/>
      <c r="E83" s="240"/>
      <c r="F83" s="241" t="s">
        <v>422</v>
      </c>
      <c r="G83" s="240"/>
      <c r="H83" s="240" t="s">
        <v>432</v>
      </c>
      <c r="I83" s="240" t="s">
        <v>418</v>
      </c>
      <c r="J83" s="240">
        <v>20</v>
      </c>
      <c r="K83" s="230"/>
    </row>
    <row r="84" spans="2:11" ht="15" customHeight="1">
      <c r="B84" s="239"/>
      <c r="C84" s="240" t="s">
        <v>433</v>
      </c>
      <c r="D84" s="240"/>
      <c r="E84" s="240"/>
      <c r="F84" s="241" t="s">
        <v>422</v>
      </c>
      <c r="G84" s="240"/>
      <c r="H84" s="240" t="s">
        <v>434</v>
      </c>
      <c r="I84" s="240" t="s">
        <v>418</v>
      </c>
      <c r="J84" s="240">
        <v>20</v>
      </c>
      <c r="K84" s="230"/>
    </row>
    <row r="85" spans="2:11" ht="15" customHeight="1">
      <c r="B85" s="239"/>
      <c r="C85" s="219" t="s">
        <v>435</v>
      </c>
      <c r="D85" s="219"/>
      <c r="E85" s="219"/>
      <c r="F85" s="238" t="s">
        <v>422</v>
      </c>
      <c r="G85" s="237"/>
      <c r="H85" s="219" t="s">
        <v>436</v>
      </c>
      <c r="I85" s="219" t="s">
        <v>418</v>
      </c>
      <c r="J85" s="219">
        <v>50</v>
      </c>
      <c r="K85" s="230"/>
    </row>
    <row r="86" spans="2:11" ht="15" customHeight="1">
      <c r="B86" s="239"/>
      <c r="C86" s="219" t="s">
        <v>437</v>
      </c>
      <c r="D86" s="219"/>
      <c r="E86" s="219"/>
      <c r="F86" s="238" t="s">
        <v>422</v>
      </c>
      <c r="G86" s="237"/>
      <c r="H86" s="219" t="s">
        <v>438</v>
      </c>
      <c r="I86" s="219" t="s">
        <v>418</v>
      </c>
      <c r="J86" s="219">
        <v>20</v>
      </c>
      <c r="K86" s="230"/>
    </row>
    <row r="87" spans="2:11" ht="15" customHeight="1">
      <c r="B87" s="239"/>
      <c r="C87" s="219" t="s">
        <v>439</v>
      </c>
      <c r="D87" s="219"/>
      <c r="E87" s="219"/>
      <c r="F87" s="238" t="s">
        <v>422</v>
      </c>
      <c r="G87" s="237"/>
      <c r="H87" s="219" t="s">
        <v>440</v>
      </c>
      <c r="I87" s="219" t="s">
        <v>418</v>
      </c>
      <c r="J87" s="219">
        <v>20</v>
      </c>
      <c r="K87" s="230"/>
    </row>
    <row r="88" spans="2:11" ht="15" customHeight="1">
      <c r="B88" s="239"/>
      <c r="C88" s="219" t="s">
        <v>441</v>
      </c>
      <c r="D88" s="219"/>
      <c r="E88" s="219"/>
      <c r="F88" s="238" t="s">
        <v>422</v>
      </c>
      <c r="G88" s="237"/>
      <c r="H88" s="219" t="s">
        <v>442</v>
      </c>
      <c r="I88" s="219" t="s">
        <v>418</v>
      </c>
      <c r="J88" s="219">
        <v>50</v>
      </c>
      <c r="K88" s="230"/>
    </row>
    <row r="89" spans="2:11" ht="15" customHeight="1">
      <c r="B89" s="239"/>
      <c r="C89" s="219" t="s">
        <v>443</v>
      </c>
      <c r="D89" s="219"/>
      <c r="E89" s="219"/>
      <c r="F89" s="238" t="s">
        <v>422</v>
      </c>
      <c r="G89" s="237"/>
      <c r="H89" s="219" t="s">
        <v>443</v>
      </c>
      <c r="I89" s="219" t="s">
        <v>418</v>
      </c>
      <c r="J89" s="219">
        <v>50</v>
      </c>
      <c r="K89" s="230"/>
    </row>
    <row r="90" spans="2:11" ht="15" customHeight="1">
      <c r="B90" s="239"/>
      <c r="C90" s="219" t="s">
        <v>120</v>
      </c>
      <c r="D90" s="219"/>
      <c r="E90" s="219"/>
      <c r="F90" s="238" t="s">
        <v>422</v>
      </c>
      <c r="G90" s="237"/>
      <c r="H90" s="219" t="s">
        <v>444</v>
      </c>
      <c r="I90" s="219" t="s">
        <v>418</v>
      </c>
      <c r="J90" s="219">
        <v>255</v>
      </c>
      <c r="K90" s="230"/>
    </row>
    <row r="91" spans="2:11" ht="15" customHeight="1">
      <c r="B91" s="239"/>
      <c r="C91" s="219" t="s">
        <v>445</v>
      </c>
      <c r="D91" s="219"/>
      <c r="E91" s="219"/>
      <c r="F91" s="238" t="s">
        <v>416</v>
      </c>
      <c r="G91" s="237"/>
      <c r="H91" s="219" t="s">
        <v>446</v>
      </c>
      <c r="I91" s="219" t="s">
        <v>447</v>
      </c>
      <c r="J91" s="219"/>
      <c r="K91" s="230"/>
    </row>
    <row r="92" spans="2:11" ht="15" customHeight="1">
      <c r="B92" s="239"/>
      <c r="C92" s="219" t="s">
        <v>448</v>
      </c>
      <c r="D92" s="219"/>
      <c r="E92" s="219"/>
      <c r="F92" s="238" t="s">
        <v>416</v>
      </c>
      <c r="G92" s="237"/>
      <c r="H92" s="219" t="s">
        <v>449</v>
      </c>
      <c r="I92" s="219" t="s">
        <v>450</v>
      </c>
      <c r="J92" s="219"/>
      <c r="K92" s="230"/>
    </row>
    <row r="93" spans="2:11" ht="15" customHeight="1">
      <c r="B93" s="239"/>
      <c r="C93" s="219" t="s">
        <v>451</v>
      </c>
      <c r="D93" s="219"/>
      <c r="E93" s="219"/>
      <c r="F93" s="238" t="s">
        <v>416</v>
      </c>
      <c r="G93" s="237"/>
      <c r="H93" s="219" t="s">
        <v>451</v>
      </c>
      <c r="I93" s="219" t="s">
        <v>450</v>
      </c>
      <c r="J93" s="219"/>
      <c r="K93" s="230"/>
    </row>
    <row r="94" spans="2:11" ht="15" customHeight="1">
      <c r="B94" s="239"/>
      <c r="C94" s="219" t="s">
        <v>41</v>
      </c>
      <c r="D94" s="219"/>
      <c r="E94" s="219"/>
      <c r="F94" s="238" t="s">
        <v>416</v>
      </c>
      <c r="G94" s="237"/>
      <c r="H94" s="219" t="s">
        <v>452</v>
      </c>
      <c r="I94" s="219" t="s">
        <v>450</v>
      </c>
      <c r="J94" s="219"/>
      <c r="K94" s="230"/>
    </row>
    <row r="95" spans="2:11" ht="15" customHeight="1">
      <c r="B95" s="239"/>
      <c r="C95" s="219" t="s">
        <v>51</v>
      </c>
      <c r="D95" s="219"/>
      <c r="E95" s="219"/>
      <c r="F95" s="238" t="s">
        <v>416</v>
      </c>
      <c r="G95" s="237"/>
      <c r="H95" s="219" t="s">
        <v>453</v>
      </c>
      <c r="I95" s="219" t="s">
        <v>450</v>
      </c>
      <c r="J95" s="219"/>
      <c r="K95" s="230"/>
    </row>
    <row r="96" spans="2:11" ht="15" customHeight="1">
      <c r="B96" s="242"/>
      <c r="C96" s="243"/>
      <c r="D96" s="243"/>
      <c r="E96" s="243"/>
      <c r="F96" s="243"/>
      <c r="G96" s="243"/>
      <c r="H96" s="243"/>
      <c r="I96" s="243"/>
      <c r="J96" s="243"/>
      <c r="K96" s="244"/>
    </row>
    <row r="97" spans="2:11" ht="18.75" customHeight="1">
      <c r="B97" s="245"/>
      <c r="C97" s="246"/>
      <c r="D97" s="246"/>
      <c r="E97" s="246"/>
      <c r="F97" s="246"/>
      <c r="G97" s="246"/>
      <c r="H97" s="246"/>
      <c r="I97" s="246"/>
      <c r="J97" s="246"/>
      <c r="K97" s="245"/>
    </row>
    <row r="98" spans="2:11" ht="18.75" customHeight="1">
      <c r="B98" s="225"/>
      <c r="C98" s="225"/>
      <c r="D98" s="225"/>
      <c r="E98" s="225"/>
      <c r="F98" s="225"/>
      <c r="G98" s="225"/>
      <c r="H98" s="225"/>
      <c r="I98" s="225"/>
      <c r="J98" s="225"/>
      <c r="K98" s="225"/>
    </row>
    <row r="99" spans="2:11" ht="7.5" customHeight="1">
      <c r="B99" s="226"/>
      <c r="C99" s="227"/>
      <c r="D99" s="227"/>
      <c r="E99" s="227"/>
      <c r="F99" s="227"/>
      <c r="G99" s="227"/>
      <c r="H99" s="227"/>
      <c r="I99" s="227"/>
      <c r="J99" s="227"/>
      <c r="K99" s="228"/>
    </row>
    <row r="100" spans="2:11" ht="45" customHeight="1">
      <c r="B100" s="229"/>
      <c r="C100" s="334" t="s">
        <v>454</v>
      </c>
      <c r="D100" s="334"/>
      <c r="E100" s="334"/>
      <c r="F100" s="334"/>
      <c r="G100" s="334"/>
      <c r="H100" s="334"/>
      <c r="I100" s="334"/>
      <c r="J100" s="334"/>
      <c r="K100" s="230"/>
    </row>
    <row r="101" spans="2:11" ht="17.25" customHeight="1">
      <c r="B101" s="229"/>
      <c r="C101" s="231" t="s">
        <v>410</v>
      </c>
      <c r="D101" s="231"/>
      <c r="E101" s="231"/>
      <c r="F101" s="231" t="s">
        <v>411</v>
      </c>
      <c r="G101" s="232"/>
      <c r="H101" s="231" t="s">
        <v>115</v>
      </c>
      <c r="I101" s="231" t="s">
        <v>60</v>
      </c>
      <c r="J101" s="231" t="s">
        <v>412</v>
      </c>
      <c r="K101" s="230"/>
    </row>
    <row r="102" spans="2:11" ht="17.25" customHeight="1">
      <c r="B102" s="229"/>
      <c r="C102" s="233" t="s">
        <v>413</v>
      </c>
      <c r="D102" s="233"/>
      <c r="E102" s="233"/>
      <c r="F102" s="234" t="s">
        <v>414</v>
      </c>
      <c r="G102" s="235"/>
      <c r="H102" s="233"/>
      <c r="I102" s="233"/>
      <c r="J102" s="233" t="s">
        <v>415</v>
      </c>
      <c r="K102" s="230"/>
    </row>
    <row r="103" spans="2:11" ht="5.25" customHeight="1">
      <c r="B103" s="229"/>
      <c r="C103" s="231"/>
      <c r="D103" s="231"/>
      <c r="E103" s="231"/>
      <c r="F103" s="231"/>
      <c r="G103" s="247"/>
      <c r="H103" s="231"/>
      <c r="I103" s="231"/>
      <c r="J103" s="231"/>
      <c r="K103" s="230"/>
    </row>
    <row r="104" spans="2:11" ht="15" customHeight="1">
      <c r="B104" s="229"/>
      <c r="C104" s="219" t="s">
        <v>56</v>
      </c>
      <c r="D104" s="236"/>
      <c r="E104" s="236"/>
      <c r="F104" s="238" t="s">
        <v>416</v>
      </c>
      <c r="G104" s="247"/>
      <c r="H104" s="219" t="s">
        <v>455</v>
      </c>
      <c r="I104" s="219" t="s">
        <v>418</v>
      </c>
      <c r="J104" s="219">
        <v>20</v>
      </c>
      <c r="K104" s="230"/>
    </row>
    <row r="105" spans="2:11" ht="15" customHeight="1">
      <c r="B105" s="229"/>
      <c r="C105" s="219" t="s">
        <v>419</v>
      </c>
      <c r="D105" s="219"/>
      <c r="E105" s="219"/>
      <c r="F105" s="238" t="s">
        <v>416</v>
      </c>
      <c r="G105" s="219"/>
      <c r="H105" s="219" t="s">
        <v>455</v>
      </c>
      <c r="I105" s="219" t="s">
        <v>418</v>
      </c>
      <c r="J105" s="219">
        <v>120</v>
      </c>
      <c r="K105" s="230"/>
    </row>
    <row r="106" spans="2:11" ht="15" customHeight="1">
      <c r="B106" s="239"/>
      <c r="C106" s="219" t="s">
        <v>421</v>
      </c>
      <c r="D106" s="219"/>
      <c r="E106" s="219"/>
      <c r="F106" s="238" t="s">
        <v>422</v>
      </c>
      <c r="G106" s="219"/>
      <c r="H106" s="219" t="s">
        <v>455</v>
      </c>
      <c r="I106" s="219" t="s">
        <v>418</v>
      </c>
      <c r="J106" s="219">
        <v>50</v>
      </c>
      <c r="K106" s="230"/>
    </row>
    <row r="107" spans="2:11" ht="15" customHeight="1">
      <c r="B107" s="239"/>
      <c r="C107" s="219" t="s">
        <v>424</v>
      </c>
      <c r="D107" s="219"/>
      <c r="E107" s="219"/>
      <c r="F107" s="238" t="s">
        <v>416</v>
      </c>
      <c r="G107" s="219"/>
      <c r="H107" s="219" t="s">
        <v>455</v>
      </c>
      <c r="I107" s="219" t="s">
        <v>426</v>
      </c>
      <c r="J107" s="219"/>
      <c r="K107" s="230"/>
    </row>
    <row r="108" spans="2:11" ht="15" customHeight="1">
      <c r="B108" s="239"/>
      <c r="C108" s="219" t="s">
        <v>435</v>
      </c>
      <c r="D108" s="219"/>
      <c r="E108" s="219"/>
      <c r="F108" s="238" t="s">
        <v>422</v>
      </c>
      <c r="G108" s="219"/>
      <c r="H108" s="219" t="s">
        <v>455</v>
      </c>
      <c r="I108" s="219" t="s">
        <v>418</v>
      </c>
      <c r="J108" s="219">
        <v>50</v>
      </c>
      <c r="K108" s="230"/>
    </row>
    <row r="109" spans="2:11" ht="15" customHeight="1">
      <c r="B109" s="239"/>
      <c r="C109" s="219" t="s">
        <v>443</v>
      </c>
      <c r="D109" s="219"/>
      <c r="E109" s="219"/>
      <c r="F109" s="238" t="s">
        <v>422</v>
      </c>
      <c r="G109" s="219"/>
      <c r="H109" s="219" t="s">
        <v>455</v>
      </c>
      <c r="I109" s="219" t="s">
        <v>418</v>
      </c>
      <c r="J109" s="219">
        <v>50</v>
      </c>
      <c r="K109" s="230"/>
    </row>
    <row r="110" spans="2:11" ht="15" customHeight="1">
      <c r="B110" s="239"/>
      <c r="C110" s="219" t="s">
        <v>441</v>
      </c>
      <c r="D110" s="219"/>
      <c r="E110" s="219"/>
      <c r="F110" s="238" t="s">
        <v>422</v>
      </c>
      <c r="G110" s="219"/>
      <c r="H110" s="219" t="s">
        <v>455</v>
      </c>
      <c r="I110" s="219" t="s">
        <v>418</v>
      </c>
      <c r="J110" s="219">
        <v>50</v>
      </c>
      <c r="K110" s="230"/>
    </row>
    <row r="111" spans="2:11" ht="15" customHeight="1">
      <c r="B111" s="239"/>
      <c r="C111" s="219" t="s">
        <v>56</v>
      </c>
      <c r="D111" s="219"/>
      <c r="E111" s="219"/>
      <c r="F111" s="238" t="s">
        <v>416</v>
      </c>
      <c r="G111" s="219"/>
      <c r="H111" s="219" t="s">
        <v>456</v>
      </c>
      <c r="I111" s="219" t="s">
        <v>418</v>
      </c>
      <c r="J111" s="219">
        <v>20</v>
      </c>
      <c r="K111" s="230"/>
    </row>
    <row r="112" spans="2:11" ht="15" customHeight="1">
      <c r="B112" s="239"/>
      <c r="C112" s="219" t="s">
        <v>457</v>
      </c>
      <c r="D112" s="219"/>
      <c r="E112" s="219"/>
      <c r="F112" s="238" t="s">
        <v>416</v>
      </c>
      <c r="G112" s="219"/>
      <c r="H112" s="219" t="s">
        <v>458</v>
      </c>
      <c r="I112" s="219" t="s">
        <v>418</v>
      </c>
      <c r="J112" s="219">
        <v>120</v>
      </c>
      <c r="K112" s="230"/>
    </row>
    <row r="113" spans="2:11" ht="15" customHeight="1">
      <c r="B113" s="239"/>
      <c r="C113" s="219" t="s">
        <v>41</v>
      </c>
      <c r="D113" s="219"/>
      <c r="E113" s="219"/>
      <c r="F113" s="238" t="s">
        <v>416</v>
      </c>
      <c r="G113" s="219"/>
      <c r="H113" s="219" t="s">
        <v>459</v>
      </c>
      <c r="I113" s="219" t="s">
        <v>450</v>
      </c>
      <c r="J113" s="219"/>
      <c r="K113" s="230"/>
    </row>
    <row r="114" spans="2:11" ht="15" customHeight="1">
      <c r="B114" s="239"/>
      <c r="C114" s="219" t="s">
        <v>51</v>
      </c>
      <c r="D114" s="219"/>
      <c r="E114" s="219"/>
      <c r="F114" s="238" t="s">
        <v>416</v>
      </c>
      <c r="G114" s="219"/>
      <c r="H114" s="219" t="s">
        <v>460</v>
      </c>
      <c r="I114" s="219" t="s">
        <v>450</v>
      </c>
      <c r="J114" s="219"/>
      <c r="K114" s="230"/>
    </row>
    <row r="115" spans="2:11" ht="15" customHeight="1">
      <c r="B115" s="239"/>
      <c r="C115" s="219" t="s">
        <v>60</v>
      </c>
      <c r="D115" s="219"/>
      <c r="E115" s="219"/>
      <c r="F115" s="238" t="s">
        <v>416</v>
      </c>
      <c r="G115" s="219"/>
      <c r="H115" s="219" t="s">
        <v>461</v>
      </c>
      <c r="I115" s="219" t="s">
        <v>462</v>
      </c>
      <c r="J115" s="219"/>
      <c r="K115" s="230"/>
    </row>
    <row r="116" spans="2:11" ht="15" customHeight="1">
      <c r="B116" s="242"/>
      <c r="C116" s="248"/>
      <c r="D116" s="248"/>
      <c r="E116" s="248"/>
      <c r="F116" s="248"/>
      <c r="G116" s="248"/>
      <c r="H116" s="248"/>
      <c r="I116" s="248"/>
      <c r="J116" s="248"/>
      <c r="K116" s="244"/>
    </row>
    <row r="117" spans="2:11" ht="18.75" customHeight="1">
      <c r="B117" s="249"/>
      <c r="C117" s="215"/>
      <c r="D117" s="215"/>
      <c r="E117" s="215"/>
      <c r="F117" s="250"/>
      <c r="G117" s="215"/>
      <c r="H117" s="215"/>
      <c r="I117" s="215"/>
      <c r="J117" s="215"/>
      <c r="K117" s="249"/>
    </row>
    <row r="118" spans="2:11" ht="18.75" customHeight="1">
      <c r="B118" s="225"/>
      <c r="C118" s="225"/>
      <c r="D118" s="225"/>
      <c r="E118" s="225"/>
      <c r="F118" s="225"/>
      <c r="G118" s="225"/>
      <c r="H118" s="225"/>
      <c r="I118" s="225"/>
      <c r="J118" s="225"/>
      <c r="K118" s="225"/>
    </row>
    <row r="119" spans="2:11" ht="7.5" customHeight="1">
      <c r="B119" s="251"/>
      <c r="C119" s="252"/>
      <c r="D119" s="252"/>
      <c r="E119" s="252"/>
      <c r="F119" s="252"/>
      <c r="G119" s="252"/>
      <c r="H119" s="252"/>
      <c r="I119" s="252"/>
      <c r="J119" s="252"/>
      <c r="K119" s="253"/>
    </row>
    <row r="120" spans="2:11" ht="45" customHeight="1">
      <c r="B120" s="254"/>
      <c r="C120" s="333" t="s">
        <v>463</v>
      </c>
      <c r="D120" s="333"/>
      <c r="E120" s="333"/>
      <c r="F120" s="333"/>
      <c r="G120" s="333"/>
      <c r="H120" s="333"/>
      <c r="I120" s="333"/>
      <c r="J120" s="333"/>
      <c r="K120" s="255"/>
    </row>
    <row r="121" spans="2:11" ht="17.25" customHeight="1">
      <c r="B121" s="256"/>
      <c r="C121" s="231" t="s">
        <v>410</v>
      </c>
      <c r="D121" s="231"/>
      <c r="E121" s="231"/>
      <c r="F121" s="231" t="s">
        <v>411</v>
      </c>
      <c r="G121" s="232"/>
      <c r="H121" s="231" t="s">
        <v>115</v>
      </c>
      <c r="I121" s="231" t="s">
        <v>60</v>
      </c>
      <c r="J121" s="231" t="s">
        <v>412</v>
      </c>
      <c r="K121" s="257"/>
    </row>
    <row r="122" spans="2:11" ht="17.25" customHeight="1">
      <c r="B122" s="256"/>
      <c r="C122" s="233" t="s">
        <v>413</v>
      </c>
      <c r="D122" s="233"/>
      <c r="E122" s="233"/>
      <c r="F122" s="234" t="s">
        <v>414</v>
      </c>
      <c r="G122" s="235"/>
      <c r="H122" s="233"/>
      <c r="I122" s="233"/>
      <c r="J122" s="233" t="s">
        <v>415</v>
      </c>
      <c r="K122" s="257"/>
    </row>
    <row r="123" spans="2:11" ht="5.25" customHeight="1">
      <c r="B123" s="258"/>
      <c r="C123" s="236"/>
      <c r="D123" s="236"/>
      <c r="E123" s="236"/>
      <c r="F123" s="236"/>
      <c r="G123" s="219"/>
      <c r="H123" s="236"/>
      <c r="I123" s="236"/>
      <c r="J123" s="236"/>
      <c r="K123" s="259"/>
    </row>
    <row r="124" spans="2:11" ht="15" customHeight="1">
      <c r="B124" s="258"/>
      <c r="C124" s="219" t="s">
        <v>419</v>
      </c>
      <c r="D124" s="236"/>
      <c r="E124" s="236"/>
      <c r="F124" s="238" t="s">
        <v>416</v>
      </c>
      <c r="G124" s="219"/>
      <c r="H124" s="219" t="s">
        <v>455</v>
      </c>
      <c r="I124" s="219" t="s">
        <v>418</v>
      </c>
      <c r="J124" s="219">
        <v>120</v>
      </c>
      <c r="K124" s="260"/>
    </row>
    <row r="125" spans="2:11" ht="15" customHeight="1">
      <c r="B125" s="258"/>
      <c r="C125" s="219" t="s">
        <v>464</v>
      </c>
      <c r="D125" s="219"/>
      <c r="E125" s="219"/>
      <c r="F125" s="238" t="s">
        <v>416</v>
      </c>
      <c r="G125" s="219"/>
      <c r="H125" s="219" t="s">
        <v>465</v>
      </c>
      <c r="I125" s="219" t="s">
        <v>418</v>
      </c>
      <c r="J125" s="219" t="s">
        <v>466</v>
      </c>
      <c r="K125" s="260"/>
    </row>
    <row r="126" spans="2:11" ht="15" customHeight="1">
      <c r="B126" s="258"/>
      <c r="C126" s="219" t="s">
        <v>365</v>
      </c>
      <c r="D126" s="219"/>
      <c r="E126" s="219"/>
      <c r="F126" s="238" t="s">
        <v>416</v>
      </c>
      <c r="G126" s="219"/>
      <c r="H126" s="219" t="s">
        <v>467</v>
      </c>
      <c r="I126" s="219" t="s">
        <v>418</v>
      </c>
      <c r="J126" s="219" t="s">
        <v>466</v>
      </c>
      <c r="K126" s="260"/>
    </row>
    <row r="127" spans="2:11" ht="15" customHeight="1">
      <c r="B127" s="258"/>
      <c r="C127" s="219" t="s">
        <v>427</v>
      </c>
      <c r="D127" s="219"/>
      <c r="E127" s="219"/>
      <c r="F127" s="238" t="s">
        <v>422</v>
      </c>
      <c r="G127" s="219"/>
      <c r="H127" s="219" t="s">
        <v>428</v>
      </c>
      <c r="I127" s="219" t="s">
        <v>418</v>
      </c>
      <c r="J127" s="219">
        <v>15</v>
      </c>
      <c r="K127" s="260"/>
    </row>
    <row r="128" spans="2:11" ht="15" customHeight="1">
      <c r="B128" s="258"/>
      <c r="C128" s="240" t="s">
        <v>429</v>
      </c>
      <c r="D128" s="240"/>
      <c r="E128" s="240"/>
      <c r="F128" s="241" t="s">
        <v>422</v>
      </c>
      <c r="G128" s="240"/>
      <c r="H128" s="240" t="s">
        <v>430</v>
      </c>
      <c r="I128" s="240" t="s">
        <v>418</v>
      </c>
      <c r="J128" s="240">
        <v>15</v>
      </c>
      <c r="K128" s="260"/>
    </row>
    <row r="129" spans="2:11" ht="15" customHeight="1">
      <c r="B129" s="258"/>
      <c r="C129" s="240" t="s">
        <v>431</v>
      </c>
      <c r="D129" s="240"/>
      <c r="E129" s="240"/>
      <c r="F129" s="241" t="s">
        <v>422</v>
      </c>
      <c r="G129" s="240"/>
      <c r="H129" s="240" t="s">
        <v>432</v>
      </c>
      <c r="I129" s="240" t="s">
        <v>418</v>
      </c>
      <c r="J129" s="240">
        <v>20</v>
      </c>
      <c r="K129" s="260"/>
    </row>
    <row r="130" spans="2:11" ht="15" customHeight="1">
      <c r="B130" s="258"/>
      <c r="C130" s="240" t="s">
        <v>433</v>
      </c>
      <c r="D130" s="240"/>
      <c r="E130" s="240"/>
      <c r="F130" s="241" t="s">
        <v>422</v>
      </c>
      <c r="G130" s="240"/>
      <c r="H130" s="240" t="s">
        <v>434</v>
      </c>
      <c r="I130" s="240" t="s">
        <v>418</v>
      </c>
      <c r="J130" s="240">
        <v>20</v>
      </c>
      <c r="K130" s="260"/>
    </row>
    <row r="131" spans="2:11" ht="15" customHeight="1">
      <c r="B131" s="258"/>
      <c r="C131" s="219" t="s">
        <v>421</v>
      </c>
      <c r="D131" s="219"/>
      <c r="E131" s="219"/>
      <c r="F131" s="238" t="s">
        <v>422</v>
      </c>
      <c r="G131" s="219"/>
      <c r="H131" s="219" t="s">
        <v>455</v>
      </c>
      <c r="I131" s="219" t="s">
        <v>418</v>
      </c>
      <c r="J131" s="219">
        <v>50</v>
      </c>
      <c r="K131" s="260"/>
    </row>
    <row r="132" spans="2:11" ht="15" customHeight="1">
      <c r="B132" s="258"/>
      <c r="C132" s="219" t="s">
        <v>435</v>
      </c>
      <c r="D132" s="219"/>
      <c r="E132" s="219"/>
      <c r="F132" s="238" t="s">
        <v>422</v>
      </c>
      <c r="G132" s="219"/>
      <c r="H132" s="219" t="s">
        <v>455</v>
      </c>
      <c r="I132" s="219" t="s">
        <v>418</v>
      </c>
      <c r="J132" s="219">
        <v>50</v>
      </c>
      <c r="K132" s="260"/>
    </row>
    <row r="133" spans="2:11" ht="15" customHeight="1">
      <c r="B133" s="258"/>
      <c r="C133" s="219" t="s">
        <v>441</v>
      </c>
      <c r="D133" s="219"/>
      <c r="E133" s="219"/>
      <c r="F133" s="238" t="s">
        <v>422</v>
      </c>
      <c r="G133" s="219"/>
      <c r="H133" s="219" t="s">
        <v>455</v>
      </c>
      <c r="I133" s="219" t="s">
        <v>418</v>
      </c>
      <c r="J133" s="219">
        <v>50</v>
      </c>
      <c r="K133" s="260"/>
    </row>
    <row r="134" spans="2:11" ht="15" customHeight="1">
      <c r="B134" s="258"/>
      <c r="C134" s="219" t="s">
        <v>443</v>
      </c>
      <c r="D134" s="219"/>
      <c r="E134" s="219"/>
      <c r="F134" s="238" t="s">
        <v>422</v>
      </c>
      <c r="G134" s="219"/>
      <c r="H134" s="219" t="s">
        <v>455</v>
      </c>
      <c r="I134" s="219" t="s">
        <v>418</v>
      </c>
      <c r="J134" s="219">
        <v>50</v>
      </c>
      <c r="K134" s="260"/>
    </row>
    <row r="135" spans="2:11" ht="15" customHeight="1">
      <c r="B135" s="258"/>
      <c r="C135" s="219" t="s">
        <v>120</v>
      </c>
      <c r="D135" s="219"/>
      <c r="E135" s="219"/>
      <c r="F135" s="238" t="s">
        <v>422</v>
      </c>
      <c r="G135" s="219"/>
      <c r="H135" s="219" t="s">
        <v>468</v>
      </c>
      <c r="I135" s="219" t="s">
        <v>418</v>
      </c>
      <c r="J135" s="219">
        <v>255</v>
      </c>
      <c r="K135" s="260"/>
    </row>
    <row r="136" spans="2:11" ht="15" customHeight="1">
      <c r="B136" s="258"/>
      <c r="C136" s="219" t="s">
        <v>445</v>
      </c>
      <c r="D136" s="219"/>
      <c r="E136" s="219"/>
      <c r="F136" s="238" t="s">
        <v>416</v>
      </c>
      <c r="G136" s="219"/>
      <c r="H136" s="219" t="s">
        <v>469</v>
      </c>
      <c r="I136" s="219" t="s">
        <v>447</v>
      </c>
      <c r="J136" s="219"/>
      <c r="K136" s="260"/>
    </row>
    <row r="137" spans="2:11" ht="15" customHeight="1">
      <c r="B137" s="258"/>
      <c r="C137" s="219" t="s">
        <v>448</v>
      </c>
      <c r="D137" s="219"/>
      <c r="E137" s="219"/>
      <c r="F137" s="238" t="s">
        <v>416</v>
      </c>
      <c r="G137" s="219"/>
      <c r="H137" s="219" t="s">
        <v>470</v>
      </c>
      <c r="I137" s="219" t="s">
        <v>450</v>
      </c>
      <c r="J137" s="219"/>
      <c r="K137" s="260"/>
    </row>
    <row r="138" spans="2:11" ht="15" customHeight="1">
      <c r="B138" s="258"/>
      <c r="C138" s="219" t="s">
        <v>451</v>
      </c>
      <c r="D138" s="219"/>
      <c r="E138" s="219"/>
      <c r="F138" s="238" t="s">
        <v>416</v>
      </c>
      <c r="G138" s="219"/>
      <c r="H138" s="219" t="s">
        <v>451</v>
      </c>
      <c r="I138" s="219" t="s">
        <v>450</v>
      </c>
      <c r="J138" s="219"/>
      <c r="K138" s="260"/>
    </row>
    <row r="139" spans="2:11" ht="15" customHeight="1">
      <c r="B139" s="258"/>
      <c r="C139" s="219" t="s">
        <v>41</v>
      </c>
      <c r="D139" s="219"/>
      <c r="E139" s="219"/>
      <c r="F139" s="238" t="s">
        <v>416</v>
      </c>
      <c r="G139" s="219"/>
      <c r="H139" s="219" t="s">
        <v>471</v>
      </c>
      <c r="I139" s="219" t="s">
        <v>450</v>
      </c>
      <c r="J139" s="219"/>
      <c r="K139" s="260"/>
    </row>
    <row r="140" spans="2:11" ht="15" customHeight="1">
      <c r="B140" s="258"/>
      <c r="C140" s="219" t="s">
        <v>472</v>
      </c>
      <c r="D140" s="219"/>
      <c r="E140" s="219"/>
      <c r="F140" s="238" t="s">
        <v>416</v>
      </c>
      <c r="G140" s="219"/>
      <c r="H140" s="219" t="s">
        <v>473</v>
      </c>
      <c r="I140" s="219" t="s">
        <v>450</v>
      </c>
      <c r="J140" s="219"/>
      <c r="K140" s="260"/>
    </row>
    <row r="141" spans="2:11" ht="15" customHeight="1">
      <c r="B141" s="261"/>
      <c r="C141" s="262"/>
      <c r="D141" s="262"/>
      <c r="E141" s="262"/>
      <c r="F141" s="262"/>
      <c r="G141" s="262"/>
      <c r="H141" s="262"/>
      <c r="I141" s="262"/>
      <c r="J141" s="262"/>
      <c r="K141" s="263"/>
    </row>
    <row r="142" spans="2:11" ht="18.75" customHeight="1">
      <c r="B142" s="215"/>
      <c r="C142" s="215"/>
      <c r="D142" s="215"/>
      <c r="E142" s="215"/>
      <c r="F142" s="250"/>
      <c r="G142" s="215"/>
      <c r="H142" s="215"/>
      <c r="I142" s="215"/>
      <c r="J142" s="215"/>
      <c r="K142" s="215"/>
    </row>
    <row r="143" spans="2:11" ht="18.75" customHeight="1">
      <c r="B143" s="225"/>
      <c r="C143" s="225"/>
      <c r="D143" s="225"/>
      <c r="E143" s="225"/>
      <c r="F143" s="225"/>
      <c r="G143" s="225"/>
      <c r="H143" s="225"/>
      <c r="I143" s="225"/>
      <c r="J143" s="225"/>
      <c r="K143" s="225"/>
    </row>
    <row r="144" spans="2:11" ht="7.5" customHeight="1">
      <c r="B144" s="226"/>
      <c r="C144" s="227"/>
      <c r="D144" s="227"/>
      <c r="E144" s="227"/>
      <c r="F144" s="227"/>
      <c r="G144" s="227"/>
      <c r="H144" s="227"/>
      <c r="I144" s="227"/>
      <c r="J144" s="227"/>
      <c r="K144" s="228"/>
    </row>
    <row r="145" spans="2:11" ht="45" customHeight="1">
      <c r="B145" s="229"/>
      <c r="C145" s="334" t="s">
        <v>474</v>
      </c>
      <c r="D145" s="334"/>
      <c r="E145" s="334"/>
      <c r="F145" s="334"/>
      <c r="G145" s="334"/>
      <c r="H145" s="334"/>
      <c r="I145" s="334"/>
      <c r="J145" s="334"/>
      <c r="K145" s="230"/>
    </row>
    <row r="146" spans="2:11" ht="17.25" customHeight="1">
      <c r="B146" s="229"/>
      <c r="C146" s="231" t="s">
        <v>410</v>
      </c>
      <c r="D146" s="231"/>
      <c r="E146" s="231"/>
      <c r="F146" s="231" t="s">
        <v>411</v>
      </c>
      <c r="G146" s="232"/>
      <c r="H146" s="231" t="s">
        <v>115</v>
      </c>
      <c r="I146" s="231" t="s">
        <v>60</v>
      </c>
      <c r="J146" s="231" t="s">
        <v>412</v>
      </c>
      <c r="K146" s="230"/>
    </row>
    <row r="147" spans="2:11" ht="17.25" customHeight="1">
      <c r="B147" s="229"/>
      <c r="C147" s="233" t="s">
        <v>413</v>
      </c>
      <c r="D147" s="233"/>
      <c r="E147" s="233"/>
      <c r="F147" s="234" t="s">
        <v>414</v>
      </c>
      <c r="G147" s="235"/>
      <c r="H147" s="233"/>
      <c r="I147" s="233"/>
      <c r="J147" s="233" t="s">
        <v>415</v>
      </c>
      <c r="K147" s="230"/>
    </row>
    <row r="148" spans="2:11" ht="5.25" customHeight="1">
      <c r="B148" s="239"/>
      <c r="C148" s="236"/>
      <c r="D148" s="236"/>
      <c r="E148" s="236"/>
      <c r="F148" s="236"/>
      <c r="G148" s="237"/>
      <c r="H148" s="236"/>
      <c r="I148" s="236"/>
      <c r="J148" s="236"/>
      <c r="K148" s="260"/>
    </row>
    <row r="149" spans="2:11" ht="15" customHeight="1">
      <c r="B149" s="239"/>
      <c r="C149" s="264" t="s">
        <v>419</v>
      </c>
      <c r="D149" s="219"/>
      <c r="E149" s="219"/>
      <c r="F149" s="265" t="s">
        <v>416</v>
      </c>
      <c r="G149" s="219"/>
      <c r="H149" s="264" t="s">
        <v>455</v>
      </c>
      <c r="I149" s="264" t="s">
        <v>418</v>
      </c>
      <c r="J149" s="264">
        <v>120</v>
      </c>
      <c r="K149" s="260"/>
    </row>
    <row r="150" spans="2:11" ht="15" customHeight="1">
      <c r="B150" s="239"/>
      <c r="C150" s="264" t="s">
        <v>464</v>
      </c>
      <c r="D150" s="219"/>
      <c r="E150" s="219"/>
      <c r="F150" s="265" t="s">
        <v>416</v>
      </c>
      <c r="G150" s="219"/>
      <c r="H150" s="264" t="s">
        <v>475</v>
      </c>
      <c r="I150" s="264" t="s">
        <v>418</v>
      </c>
      <c r="J150" s="264" t="s">
        <v>466</v>
      </c>
      <c r="K150" s="260"/>
    </row>
    <row r="151" spans="2:11" ht="15" customHeight="1">
      <c r="B151" s="239"/>
      <c r="C151" s="264" t="s">
        <v>365</v>
      </c>
      <c r="D151" s="219"/>
      <c r="E151" s="219"/>
      <c r="F151" s="265" t="s">
        <v>416</v>
      </c>
      <c r="G151" s="219"/>
      <c r="H151" s="264" t="s">
        <v>476</v>
      </c>
      <c r="I151" s="264" t="s">
        <v>418</v>
      </c>
      <c r="J151" s="264" t="s">
        <v>466</v>
      </c>
      <c r="K151" s="260"/>
    </row>
    <row r="152" spans="2:11" ht="15" customHeight="1">
      <c r="B152" s="239"/>
      <c r="C152" s="264" t="s">
        <v>421</v>
      </c>
      <c r="D152" s="219"/>
      <c r="E152" s="219"/>
      <c r="F152" s="265" t="s">
        <v>422</v>
      </c>
      <c r="G152" s="219"/>
      <c r="H152" s="264" t="s">
        <v>455</v>
      </c>
      <c r="I152" s="264" t="s">
        <v>418</v>
      </c>
      <c r="J152" s="264">
        <v>50</v>
      </c>
      <c r="K152" s="260"/>
    </row>
    <row r="153" spans="2:11" ht="15" customHeight="1">
      <c r="B153" s="239"/>
      <c r="C153" s="264" t="s">
        <v>424</v>
      </c>
      <c r="D153" s="219"/>
      <c r="E153" s="219"/>
      <c r="F153" s="265" t="s">
        <v>416</v>
      </c>
      <c r="G153" s="219"/>
      <c r="H153" s="264" t="s">
        <v>455</v>
      </c>
      <c r="I153" s="264" t="s">
        <v>426</v>
      </c>
      <c r="J153" s="264"/>
      <c r="K153" s="260"/>
    </row>
    <row r="154" spans="2:11" ht="15" customHeight="1">
      <c r="B154" s="239"/>
      <c r="C154" s="264" t="s">
        <v>435</v>
      </c>
      <c r="D154" s="219"/>
      <c r="E154" s="219"/>
      <c r="F154" s="265" t="s">
        <v>422</v>
      </c>
      <c r="G154" s="219"/>
      <c r="H154" s="264" t="s">
        <v>455</v>
      </c>
      <c r="I154" s="264" t="s">
        <v>418</v>
      </c>
      <c r="J154" s="264">
        <v>50</v>
      </c>
      <c r="K154" s="260"/>
    </row>
    <row r="155" spans="2:11" ht="15" customHeight="1">
      <c r="B155" s="239"/>
      <c r="C155" s="264" t="s">
        <v>443</v>
      </c>
      <c r="D155" s="219"/>
      <c r="E155" s="219"/>
      <c r="F155" s="265" t="s">
        <v>422</v>
      </c>
      <c r="G155" s="219"/>
      <c r="H155" s="264" t="s">
        <v>455</v>
      </c>
      <c r="I155" s="264" t="s">
        <v>418</v>
      </c>
      <c r="J155" s="264">
        <v>50</v>
      </c>
      <c r="K155" s="260"/>
    </row>
    <row r="156" spans="2:11" ht="15" customHeight="1">
      <c r="B156" s="239"/>
      <c r="C156" s="264" t="s">
        <v>441</v>
      </c>
      <c r="D156" s="219"/>
      <c r="E156" s="219"/>
      <c r="F156" s="265" t="s">
        <v>422</v>
      </c>
      <c r="G156" s="219"/>
      <c r="H156" s="264" t="s">
        <v>455</v>
      </c>
      <c r="I156" s="264" t="s">
        <v>418</v>
      </c>
      <c r="J156" s="264">
        <v>50</v>
      </c>
      <c r="K156" s="260"/>
    </row>
    <row r="157" spans="2:11" ht="15" customHeight="1">
      <c r="B157" s="239"/>
      <c r="C157" s="264" t="s">
        <v>95</v>
      </c>
      <c r="D157" s="219"/>
      <c r="E157" s="219"/>
      <c r="F157" s="265" t="s">
        <v>416</v>
      </c>
      <c r="G157" s="219"/>
      <c r="H157" s="264" t="s">
        <v>477</v>
      </c>
      <c r="I157" s="264" t="s">
        <v>418</v>
      </c>
      <c r="J157" s="264" t="s">
        <v>478</v>
      </c>
      <c r="K157" s="260"/>
    </row>
    <row r="158" spans="2:11" ht="15" customHeight="1">
      <c r="B158" s="239"/>
      <c r="C158" s="264" t="s">
        <v>479</v>
      </c>
      <c r="D158" s="219"/>
      <c r="E158" s="219"/>
      <c r="F158" s="265" t="s">
        <v>416</v>
      </c>
      <c r="G158" s="219"/>
      <c r="H158" s="264" t="s">
        <v>480</v>
      </c>
      <c r="I158" s="264" t="s">
        <v>450</v>
      </c>
      <c r="J158" s="264"/>
      <c r="K158" s="260"/>
    </row>
    <row r="159" spans="2:11" ht="15" customHeight="1">
      <c r="B159" s="266"/>
      <c r="C159" s="248"/>
      <c r="D159" s="248"/>
      <c r="E159" s="248"/>
      <c r="F159" s="248"/>
      <c r="G159" s="248"/>
      <c r="H159" s="248"/>
      <c r="I159" s="248"/>
      <c r="J159" s="248"/>
      <c r="K159" s="267"/>
    </row>
    <row r="160" spans="2:11" ht="18.75" customHeight="1">
      <c r="B160" s="215"/>
      <c r="C160" s="219"/>
      <c r="D160" s="219"/>
      <c r="E160" s="219"/>
      <c r="F160" s="238"/>
      <c r="G160" s="219"/>
      <c r="H160" s="219"/>
      <c r="I160" s="219"/>
      <c r="J160" s="219"/>
      <c r="K160" s="215"/>
    </row>
    <row r="161" spans="2:11" ht="18.75" customHeight="1">
      <c r="B161" s="225"/>
      <c r="C161" s="225"/>
      <c r="D161" s="225"/>
      <c r="E161" s="225"/>
      <c r="F161" s="225"/>
      <c r="G161" s="225"/>
      <c r="H161" s="225"/>
      <c r="I161" s="225"/>
      <c r="J161" s="225"/>
      <c r="K161" s="225"/>
    </row>
    <row r="162" spans="2:11" ht="7.5" customHeight="1">
      <c r="B162" s="207"/>
      <c r="C162" s="208"/>
      <c r="D162" s="208"/>
      <c r="E162" s="208"/>
      <c r="F162" s="208"/>
      <c r="G162" s="208"/>
      <c r="H162" s="208"/>
      <c r="I162" s="208"/>
      <c r="J162" s="208"/>
      <c r="K162" s="209"/>
    </row>
    <row r="163" spans="2:11" ht="45" customHeight="1">
      <c r="B163" s="210"/>
      <c r="C163" s="333" t="s">
        <v>481</v>
      </c>
      <c r="D163" s="333"/>
      <c r="E163" s="333"/>
      <c r="F163" s="333"/>
      <c r="G163" s="333"/>
      <c r="H163" s="333"/>
      <c r="I163" s="333"/>
      <c r="J163" s="333"/>
      <c r="K163" s="211"/>
    </row>
    <row r="164" spans="2:11" ht="17.25" customHeight="1">
      <c r="B164" s="210"/>
      <c r="C164" s="231" t="s">
        <v>410</v>
      </c>
      <c r="D164" s="231"/>
      <c r="E164" s="231"/>
      <c r="F164" s="231" t="s">
        <v>411</v>
      </c>
      <c r="G164" s="268"/>
      <c r="H164" s="269" t="s">
        <v>115</v>
      </c>
      <c r="I164" s="269" t="s">
        <v>60</v>
      </c>
      <c r="J164" s="231" t="s">
        <v>412</v>
      </c>
      <c r="K164" s="211"/>
    </row>
    <row r="165" spans="2:11" ht="17.25" customHeight="1">
      <c r="B165" s="212"/>
      <c r="C165" s="233" t="s">
        <v>413</v>
      </c>
      <c r="D165" s="233"/>
      <c r="E165" s="233"/>
      <c r="F165" s="234" t="s">
        <v>414</v>
      </c>
      <c r="G165" s="270"/>
      <c r="H165" s="271"/>
      <c r="I165" s="271"/>
      <c r="J165" s="233" t="s">
        <v>415</v>
      </c>
      <c r="K165" s="213"/>
    </row>
    <row r="166" spans="2:11" ht="5.25" customHeight="1">
      <c r="B166" s="239"/>
      <c r="C166" s="236"/>
      <c r="D166" s="236"/>
      <c r="E166" s="236"/>
      <c r="F166" s="236"/>
      <c r="G166" s="237"/>
      <c r="H166" s="236"/>
      <c r="I166" s="236"/>
      <c r="J166" s="236"/>
      <c r="K166" s="260"/>
    </row>
    <row r="167" spans="2:11" ht="15" customHeight="1">
      <c r="B167" s="239"/>
      <c r="C167" s="219" t="s">
        <v>419</v>
      </c>
      <c r="D167" s="219"/>
      <c r="E167" s="219"/>
      <c r="F167" s="238" t="s">
        <v>416</v>
      </c>
      <c r="G167" s="219"/>
      <c r="H167" s="219" t="s">
        <v>455</v>
      </c>
      <c r="I167" s="219" t="s">
        <v>418</v>
      </c>
      <c r="J167" s="219">
        <v>120</v>
      </c>
      <c r="K167" s="260"/>
    </row>
    <row r="168" spans="2:11" ht="15" customHeight="1">
      <c r="B168" s="239"/>
      <c r="C168" s="219" t="s">
        <v>464</v>
      </c>
      <c r="D168" s="219"/>
      <c r="E168" s="219"/>
      <c r="F168" s="238" t="s">
        <v>416</v>
      </c>
      <c r="G168" s="219"/>
      <c r="H168" s="219" t="s">
        <v>465</v>
      </c>
      <c r="I168" s="219" t="s">
        <v>418</v>
      </c>
      <c r="J168" s="219" t="s">
        <v>466</v>
      </c>
      <c r="K168" s="260"/>
    </row>
    <row r="169" spans="2:11" ht="15" customHeight="1">
      <c r="B169" s="239"/>
      <c r="C169" s="219" t="s">
        <v>365</v>
      </c>
      <c r="D169" s="219"/>
      <c r="E169" s="219"/>
      <c r="F169" s="238" t="s">
        <v>416</v>
      </c>
      <c r="G169" s="219"/>
      <c r="H169" s="219" t="s">
        <v>482</v>
      </c>
      <c r="I169" s="219" t="s">
        <v>418</v>
      </c>
      <c r="J169" s="219" t="s">
        <v>466</v>
      </c>
      <c r="K169" s="260"/>
    </row>
    <row r="170" spans="2:11" ht="15" customHeight="1">
      <c r="B170" s="239"/>
      <c r="C170" s="219" t="s">
        <v>421</v>
      </c>
      <c r="D170" s="219"/>
      <c r="E170" s="219"/>
      <c r="F170" s="238" t="s">
        <v>422</v>
      </c>
      <c r="G170" s="219"/>
      <c r="H170" s="219" t="s">
        <v>482</v>
      </c>
      <c r="I170" s="219" t="s">
        <v>418</v>
      </c>
      <c r="J170" s="219">
        <v>50</v>
      </c>
      <c r="K170" s="260"/>
    </row>
    <row r="171" spans="2:11" ht="15" customHeight="1">
      <c r="B171" s="239"/>
      <c r="C171" s="219" t="s">
        <v>424</v>
      </c>
      <c r="D171" s="219"/>
      <c r="E171" s="219"/>
      <c r="F171" s="238" t="s">
        <v>416</v>
      </c>
      <c r="G171" s="219"/>
      <c r="H171" s="219" t="s">
        <v>482</v>
      </c>
      <c r="I171" s="219" t="s">
        <v>426</v>
      </c>
      <c r="J171" s="219"/>
      <c r="K171" s="260"/>
    </row>
    <row r="172" spans="2:11" ht="15" customHeight="1">
      <c r="B172" s="239"/>
      <c r="C172" s="219" t="s">
        <v>435</v>
      </c>
      <c r="D172" s="219"/>
      <c r="E172" s="219"/>
      <c r="F172" s="238" t="s">
        <v>422</v>
      </c>
      <c r="G172" s="219"/>
      <c r="H172" s="219" t="s">
        <v>482</v>
      </c>
      <c r="I172" s="219" t="s">
        <v>418</v>
      </c>
      <c r="J172" s="219">
        <v>50</v>
      </c>
      <c r="K172" s="260"/>
    </row>
    <row r="173" spans="2:11" ht="15" customHeight="1">
      <c r="B173" s="239"/>
      <c r="C173" s="219" t="s">
        <v>443</v>
      </c>
      <c r="D173" s="219"/>
      <c r="E173" s="219"/>
      <c r="F173" s="238" t="s">
        <v>422</v>
      </c>
      <c r="G173" s="219"/>
      <c r="H173" s="219" t="s">
        <v>482</v>
      </c>
      <c r="I173" s="219" t="s">
        <v>418</v>
      </c>
      <c r="J173" s="219">
        <v>50</v>
      </c>
      <c r="K173" s="260"/>
    </row>
    <row r="174" spans="2:11" ht="15" customHeight="1">
      <c r="B174" s="239"/>
      <c r="C174" s="219" t="s">
        <v>441</v>
      </c>
      <c r="D174" s="219"/>
      <c r="E174" s="219"/>
      <c r="F174" s="238" t="s">
        <v>422</v>
      </c>
      <c r="G174" s="219"/>
      <c r="H174" s="219" t="s">
        <v>482</v>
      </c>
      <c r="I174" s="219" t="s">
        <v>418</v>
      </c>
      <c r="J174" s="219">
        <v>50</v>
      </c>
      <c r="K174" s="260"/>
    </row>
    <row r="175" spans="2:11" ht="15" customHeight="1">
      <c r="B175" s="239"/>
      <c r="C175" s="219" t="s">
        <v>114</v>
      </c>
      <c r="D175" s="219"/>
      <c r="E175" s="219"/>
      <c r="F175" s="238" t="s">
        <v>416</v>
      </c>
      <c r="G175" s="219"/>
      <c r="H175" s="219" t="s">
        <v>483</v>
      </c>
      <c r="I175" s="219" t="s">
        <v>484</v>
      </c>
      <c r="J175" s="219"/>
      <c r="K175" s="260"/>
    </row>
    <row r="176" spans="2:11" ht="15" customHeight="1">
      <c r="B176" s="239"/>
      <c r="C176" s="219" t="s">
        <v>60</v>
      </c>
      <c r="D176" s="219"/>
      <c r="E176" s="219"/>
      <c r="F176" s="238" t="s">
        <v>416</v>
      </c>
      <c r="G176" s="219"/>
      <c r="H176" s="219" t="s">
        <v>485</v>
      </c>
      <c r="I176" s="219" t="s">
        <v>486</v>
      </c>
      <c r="J176" s="219">
        <v>1</v>
      </c>
      <c r="K176" s="260"/>
    </row>
    <row r="177" spans="2:11" ht="15" customHeight="1">
      <c r="B177" s="239"/>
      <c r="C177" s="219" t="s">
        <v>56</v>
      </c>
      <c r="D177" s="219"/>
      <c r="E177" s="219"/>
      <c r="F177" s="238" t="s">
        <v>416</v>
      </c>
      <c r="G177" s="219"/>
      <c r="H177" s="219" t="s">
        <v>487</v>
      </c>
      <c r="I177" s="219" t="s">
        <v>418</v>
      </c>
      <c r="J177" s="219">
        <v>20</v>
      </c>
      <c r="K177" s="260"/>
    </row>
    <row r="178" spans="2:11" ht="15" customHeight="1">
      <c r="B178" s="239"/>
      <c r="C178" s="219" t="s">
        <v>115</v>
      </c>
      <c r="D178" s="219"/>
      <c r="E178" s="219"/>
      <c r="F178" s="238" t="s">
        <v>416</v>
      </c>
      <c r="G178" s="219"/>
      <c r="H178" s="219" t="s">
        <v>488</v>
      </c>
      <c r="I178" s="219" t="s">
        <v>418</v>
      </c>
      <c r="J178" s="219">
        <v>255</v>
      </c>
      <c r="K178" s="260"/>
    </row>
    <row r="179" spans="2:11" ht="15" customHeight="1">
      <c r="B179" s="239"/>
      <c r="C179" s="219" t="s">
        <v>116</v>
      </c>
      <c r="D179" s="219"/>
      <c r="E179" s="219"/>
      <c r="F179" s="238" t="s">
        <v>416</v>
      </c>
      <c r="G179" s="219"/>
      <c r="H179" s="219" t="s">
        <v>381</v>
      </c>
      <c r="I179" s="219" t="s">
        <v>418</v>
      </c>
      <c r="J179" s="219">
        <v>10</v>
      </c>
      <c r="K179" s="260"/>
    </row>
    <row r="180" spans="2:11" ht="15" customHeight="1">
      <c r="B180" s="239"/>
      <c r="C180" s="219" t="s">
        <v>117</v>
      </c>
      <c r="D180" s="219"/>
      <c r="E180" s="219"/>
      <c r="F180" s="238" t="s">
        <v>416</v>
      </c>
      <c r="G180" s="219"/>
      <c r="H180" s="219" t="s">
        <v>489</v>
      </c>
      <c r="I180" s="219" t="s">
        <v>450</v>
      </c>
      <c r="J180" s="219"/>
      <c r="K180" s="260"/>
    </row>
    <row r="181" spans="2:11" ht="15" customHeight="1">
      <c r="B181" s="239"/>
      <c r="C181" s="219" t="s">
        <v>490</v>
      </c>
      <c r="D181" s="219"/>
      <c r="E181" s="219"/>
      <c r="F181" s="238" t="s">
        <v>416</v>
      </c>
      <c r="G181" s="219"/>
      <c r="H181" s="219" t="s">
        <v>491</v>
      </c>
      <c r="I181" s="219" t="s">
        <v>450</v>
      </c>
      <c r="J181" s="219"/>
      <c r="K181" s="260"/>
    </row>
    <row r="182" spans="2:11" ht="15" customHeight="1">
      <c r="B182" s="239"/>
      <c r="C182" s="219" t="s">
        <v>479</v>
      </c>
      <c r="D182" s="219"/>
      <c r="E182" s="219"/>
      <c r="F182" s="238" t="s">
        <v>416</v>
      </c>
      <c r="G182" s="219"/>
      <c r="H182" s="219" t="s">
        <v>492</v>
      </c>
      <c r="I182" s="219" t="s">
        <v>450</v>
      </c>
      <c r="J182" s="219"/>
      <c r="K182" s="260"/>
    </row>
    <row r="183" spans="2:11" ht="15" customHeight="1">
      <c r="B183" s="239"/>
      <c r="C183" s="219" t="s">
        <v>119</v>
      </c>
      <c r="D183" s="219"/>
      <c r="E183" s="219"/>
      <c r="F183" s="238" t="s">
        <v>422</v>
      </c>
      <c r="G183" s="219"/>
      <c r="H183" s="219" t="s">
        <v>493</v>
      </c>
      <c r="I183" s="219" t="s">
        <v>418</v>
      </c>
      <c r="J183" s="219">
        <v>50</v>
      </c>
      <c r="K183" s="260"/>
    </row>
    <row r="184" spans="2:11" ht="15" customHeight="1">
      <c r="B184" s="239"/>
      <c r="C184" s="219" t="s">
        <v>494</v>
      </c>
      <c r="D184" s="219"/>
      <c r="E184" s="219"/>
      <c r="F184" s="238" t="s">
        <v>422</v>
      </c>
      <c r="G184" s="219"/>
      <c r="H184" s="219" t="s">
        <v>495</v>
      </c>
      <c r="I184" s="219" t="s">
        <v>496</v>
      </c>
      <c r="J184" s="219"/>
      <c r="K184" s="260"/>
    </row>
    <row r="185" spans="2:11" ht="15" customHeight="1">
      <c r="B185" s="239"/>
      <c r="C185" s="219" t="s">
        <v>497</v>
      </c>
      <c r="D185" s="219"/>
      <c r="E185" s="219"/>
      <c r="F185" s="238" t="s">
        <v>422</v>
      </c>
      <c r="G185" s="219"/>
      <c r="H185" s="219" t="s">
        <v>498</v>
      </c>
      <c r="I185" s="219" t="s">
        <v>496</v>
      </c>
      <c r="J185" s="219"/>
      <c r="K185" s="260"/>
    </row>
    <row r="186" spans="2:11" ht="15" customHeight="1">
      <c r="B186" s="239"/>
      <c r="C186" s="219" t="s">
        <v>499</v>
      </c>
      <c r="D186" s="219"/>
      <c r="E186" s="219"/>
      <c r="F186" s="238" t="s">
        <v>422</v>
      </c>
      <c r="G186" s="219"/>
      <c r="H186" s="219" t="s">
        <v>500</v>
      </c>
      <c r="I186" s="219" t="s">
        <v>496</v>
      </c>
      <c r="J186" s="219"/>
      <c r="K186" s="260"/>
    </row>
    <row r="187" spans="2:11" ht="15" customHeight="1">
      <c r="B187" s="239"/>
      <c r="C187" s="272" t="s">
        <v>501</v>
      </c>
      <c r="D187" s="219"/>
      <c r="E187" s="219"/>
      <c r="F187" s="238" t="s">
        <v>422</v>
      </c>
      <c r="G187" s="219"/>
      <c r="H187" s="219" t="s">
        <v>502</v>
      </c>
      <c r="I187" s="219" t="s">
        <v>503</v>
      </c>
      <c r="J187" s="273" t="s">
        <v>504</v>
      </c>
      <c r="K187" s="260"/>
    </row>
    <row r="188" spans="2:11" ht="15" customHeight="1">
      <c r="B188" s="239"/>
      <c r="C188" s="224" t="s">
        <v>45</v>
      </c>
      <c r="D188" s="219"/>
      <c r="E188" s="219"/>
      <c r="F188" s="238" t="s">
        <v>416</v>
      </c>
      <c r="G188" s="219"/>
      <c r="H188" s="215" t="s">
        <v>505</v>
      </c>
      <c r="I188" s="219" t="s">
        <v>506</v>
      </c>
      <c r="J188" s="219"/>
      <c r="K188" s="260"/>
    </row>
    <row r="189" spans="2:11" ht="15" customHeight="1">
      <c r="B189" s="239"/>
      <c r="C189" s="224" t="s">
        <v>507</v>
      </c>
      <c r="D189" s="219"/>
      <c r="E189" s="219"/>
      <c r="F189" s="238" t="s">
        <v>416</v>
      </c>
      <c r="G189" s="219"/>
      <c r="H189" s="219" t="s">
        <v>508</v>
      </c>
      <c r="I189" s="219" t="s">
        <v>450</v>
      </c>
      <c r="J189" s="219"/>
      <c r="K189" s="260"/>
    </row>
    <row r="190" spans="2:11" ht="15" customHeight="1">
      <c r="B190" s="239"/>
      <c r="C190" s="224" t="s">
        <v>509</v>
      </c>
      <c r="D190" s="219"/>
      <c r="E190" s="219"/>
      <c r="F190" s="238" t="s">
        <v>416</v>
      </c>
      <c r="G190" s="219"/>
      <c r="H190" s="219" t="s">
        <v>510</v>
      </c>
      <c r="I190" s="219" t="s">
        <v>450</v>
      </c>
      <c r="J190" s="219"/>
      <c r="K190" s="260"/>
    </row>
    <row r="191" spans="2:11" ht="15" customHeight="1">
      <c r="B191" s="239"/>
      <c r="C191" s="224" t="s">
        <v>511</v>
      </c>
      <c r="D191" s="219"/>
      <c r="E191" s="219"/>
      <c r="F191" s="238" t="s">
        <v>422</v>
      </c>
      <c r="G191" s="219"/>
      <c r="H191" s="219" t="s">
        <v>512</v>
      </c>
      <c r="I191" s="219" t="s">
        <v>450</v>
      </c>
      <c r="J191" s="219"/>
      <c r="K191" s="260"/>
    </row>
    <row r="192" spans="2:11" ht="15" customHeight="1">
      <c r="B192" s="266"/>
      <c r="C192" s="274"/>
      <c r="D192" s="248"/>
      <c r="E192" s="248"/>
      <c r="F192" s="248"/>
      <c r="G192" s="248"/>
      <c r="H192" s="248"/>
      <c r="I192" s="248"/>
      <c r="J192" s="248"/>
      <c r="K192" s="267"/>
    </row>
    <row r="193" spans="2:11" ht="18.75" customHeight="1">
      <c r="B193" s="215"/>
      <c r="C193" s="219"/>
      <c r="D193" s="219"/>
      <c r="E193" s="219"/>
      <c r="F193" s="238"/>
      <c r="G193" s="219"/>
      <c r="H193" s="219"/>
      <c r="I193" s="219"/>
      <c r="J193" s="219"/>
      <c r="K193" s="215"/>
    </row>
    <row r="194" spans="2:11" ht="18.75" customHeight="1">
      <c r="B194" s="215"/>
      <c r="C194" s="219"/>
      <c r="D194" s="219"/>
      <c r="E194" s="219"/>
      <c r="F194" s="238"/>
      <c r="G194" s="219"/>
      <c r="H194" s="219"/>
      <c r="I194" s="219"/>
      <c r="J194" s="219"/>
      <c r="K194" s="215"/>
    </row>
    <row r="195" spans="2:11" ht="18.75" customHeight="1">
      <c r="B195" s="225"/>
      <c r="C195" s="225"/>
      <c r="D195" s="225"/>
      <c r="E195" s="225"/>
      <c r="F195" s="225"/>
      <c r="G195" s="225"/>
      <c r="H195" s="225"/>
      <c r="I195" s="225"/>
      <c r="J195" s="225"/>
      <c r="K195" s="225"/>
    </row>
    <row r="196" spans="2:11">
      <c r="B196" s="207"/>
      <c r="C196" s="208"/>
      <c r="D196" s="208"/>
      <c r="E196" s="208"/>
      <c r="F196" s="208"/>
      <c r="G196" s="208"/>
      <c r="H196" s="208"/>
      <c r="I196" s="208"/>
      <c r="J196" s="208"/>
      <c r="K196" s="209"/>
    </row>
    <row r="197" spans="2:11" ht="21">
      <c r="B197" s="210"/>
      <c r="C197" s="333" t="s">
        <v>513</v>
      </c>
      <c r="D197" s="333"/>
      <c r="E197" s="333"/>
      <c r="F197" s="333"/>
      <c r="G197" s="333"/>
      <c r="H197" s="333"/>
      <c r="I197" s="333"/>
      <c r="J197" s="333"/>
      <c r="K197" s="211"/>
    </row>
    <row r="198" spans="2:11" ht="25.5" customHeight="1">
      <c r="B198" s="210"/>
      <c r="C198" s="275" t="s">
        <v>514</v>
      </c>
      <c r="D198" s="275"/>
      <c r="E198" s="275"/>
      <c r="F198" s="275" t="s">
        <v>515</v>
      </c>
      <c r="G198" s="276"/>
      <c r="H198" s="332" t="s">
        <v>516</v>
      </c>
      <c r="I198" s="332"/>
      <c r="J198" s="332"/>
      <c r="K198" s="211"/>
    </row>
    <row r="199" spans="2:11" ht="5.25" customHeight="1">
      <c r="B199" s="239"/>
      <c r="C199" s="236"/>
      <c r="D199" s="236"/>
      <c r="E199" s="236"/>
      <c r="F199" s="236"/>
      <c r="G199" s="219"/>
      <c r="H199" s="236"/>
      <c r="I199" s="236"/>
      <c r="J199" s="236"/>
      <c r="K199" s="260"/>
    </row>
    <row r="200" spans="2:11" ht="15" customHeight="1">
      <c r="B200" s="239"/>
      <c r="C200" s="219" t="s">
        <v>506</v>
      </c>
      <c r="D200" s="219"/>
      <c r="E200" s="219"/>
      <c r="F200" s="238" t="s">
        <v>46</v>
      </c>
      <c r="G200" s="219"/>
      <c r="H200" s="330" t="s">
        <v>517</v>
      </c>
      <c r="I200" s="330"/>
      <c r="J200" s="330"/>
      <c r="K200" s="260"/>
    </row>
    <row r="201" spans="2:11" ht="15" customHeight="1">
      <c r="B201" s="239"/>
      <c r="C201" s="245"/>
      <c r="D201" s="219"/>
      <c r="E201" s="219"/>
      <c r="F201" s="238" t="s">
        <v>47</v>
      </c>
      <c r="G201" s="219"/>
      <c r="H201" s="330" t="s">
        <v>518</v>
      </c>
      <c r="I201" s="330"/>
      <c r="J201" s="330"/>
      <c r="K201" s="260"/>
    </row>
    <row r="202" spans="2:11" ht="15" customHeight="1">
      <c r="B202" s="239"/>
      <c r="C202" s="245"/>
      <c r="D202" s="219"/>
      <c r="E202" s="219"/>
      <c r="F202" s="238" t="s">
        <v>50</v>
      </c>
      <c r="G202" s="219"/>
      <c r="H202" s="330" t="s">
        <v>519</v>
      </c>
      <c r="I202" s="330"/>
      <c r="J202" s="330"/>
      <c r="K202" s="260"/>
    </row>
    <row r="203" spans="2:11" ht="15" customHeight="1">
      <c r="B203" s="239"/>
      <c r="C203" s="219"/>
      <c r="D203" s="219"/>
      <c r="E203" s="219"/>
      <c r="F203" s="238" t="s">
        <v>48</v>
      </c>
      <c r="G203" s="219"/>
      <c r="H203" s="330" t="s">
        <v>520</v>
      </c>
      <c r="I203" s="330"/>
      <c r="J203" s="330"/>
      <c r="K203" s="260"/>
    </row>
    <row r="204" spans="2:11" ht="15" customHeight="1">
      <c r="B204" s="239"/>
      <c r="C204" s="219"/>
      <c r="D204" s="219"/>
      <c r="E204" s="219"/>
      <c r="F204" s="238" t="s">
        <v>49</v>
      </c>
      <c r="G204" s="219"/>
      <c r="H204" s="330" t="s">
        <v>521</v>
      </c>
      <c r="I204" s="330"/>
      <c r="J204" s="330"/>
      <c r="K204" s="260"/>
    </row>
    <row r="205" spans="2:11" ht="15" customHeight="1">
      <c r="B205" s="239"/>
      <c r="C205" s="219"/>
      <c r="D205" s="219"/>
      <c r="E205" s="219"/>
      <c r="F205" s="238"/>
      <c r="G205" s="219"/>
      <c r="H205" s="219"/>
      <c r="I205" s="219"/>
      <c r="J205" s="219"/>
      <c r="K205" s="260"/>
    </row>
    <row r="206" spans="2:11" ht="15" customHeight="1">
      <c r="B206" s="239"/>
      <c r="C206" s="219" t="s">
        <v>462</v>
      </c>
      <c r="D206" s="219"/>
      <c r="E206" s="219"/>
      <c r="F206" s="238" t="s">
        <v>82</v>
      </c>
      <c r="G206" s="219"/>
      <c r="H206" s="330" t="s">
        <v>522</v>
      </c>
      <c r="I206" s="330"/>
      <c r="J206" s="330"/>
      <c r="K206" s="260"/>
    </row>
    <row r="207" spans="2:11" ht="15" customHeight="1">
      <c r="B207" s="239"/>
      <c r="C207" s="245"/>
      <c r="D207" s="219"/>
      <c r="E207" s="219"/>
      <c r="F207" s="238" t="s">
        <v>359</v>
      </c>
      <c r="G207" s="219"/>
      <c r="H207" s="330" t="s">
        <v>360</v>
      </c>
      <c r="I207" s="330"/>
      <c r="J207" s="330"/>
      <c r="K207" s="260"/>
    </row>
    <row r="208" spans="2:11" ht="15" customHeight="1">
      <c r="B208" s="239"/>
      <c r="C208" s="219"/>
      <c r="D208" s="219"/>
      <c r="E208" s="219"/>
      <c r="F208" s="238" t="s">
        <v>357</v>
      </c>
      <c r="G208" s="219"/>
      <c r="H208" s="330" t="s">
        <v>523</v>
      </c>
      <c r="I208" s="330"/>
      <c r="J208" s="330"/>
      <c r="K208" s="260"/>
    </row>
    <row r="209" spans="2:11" ht="15" customHeight="1">
      <c r="B209" s="277"/>
      <c r="C209" s="245"/>
      <c r="D209" s="245"/>
      <c r="E209" s="245"/>
      <c r="F209" s="238" t="s">
        <v>361</v>
      </c>
      <c r="G209" s="224"/>
      <c r="H209" s="331" t="s">
        <v>362</v>
      </c>
      <c r="I209" s="331"/>
      <c r="J209" s="331"/>
      <c r="K209" s="278"/>
    </row>
    <row r="210" spans="2:11" ht="15" customHeight="1">
      <c r="B210" s="277"/>
      <c r="C210" s="245"/>
      <c r="D210" s="245"/>
      <c r="E210" s="245"/>
      <c r="F210" s="238" t="s">
        <v>363</v>
      </c>
      <c r="G210" s="224"/>
      <c r="H210" s="331" t="s">
        <v>524</v>
      </c>
      <c r="I210" s="331"/>
      <c r="J210" s="331"/>
      <c r="K210" s="278"/>
    </row>
    <row r="211" spans="2:11" ht="15" customHeight="1">
      <c r="B211" s="277"/>
      <c r="C211" s="245"/>
      <c r="D211" s="245"/>
      <c r="E211" s="245"/>
      <c r="F211" s="279"/>
      <c r="G211" s="224"/>
      <c r="H211" s="280"/>
      <c r="I211" s="280"/>
      <c r="J211" s="280"/>
      <c r="K211" s="278"/>
    </row>
    <row r="212" spans="2:11" ht="15" customHeight="1">
      <c r="B212" s="277"/>
      <c r="C212" s="219" t="s">
        <v>486</v>
      </c>
      <c r="D212" s="245"/>
      <c r="E212" s="245"/>
      <c r="F212" s="238">
        <v>1</v>
      </c>
      <c r="G212" s="224"/>
      <c r="H212" s="331" t="s">
        <v>525</v>
      </c>
      <c r="I212" s="331"/>
      <c r="J212" s="331"/>
      <c r="K212" s="278"/>
    </row>
    <row r="213" spans="2:11" ht="15" customHeight="1">
      <c r="B213" s="277"/>
      <c r="C213" s="245"/>
      <c r="D213" s="245"/>
      <c r="E213" s="245"/>
      <c r="F213" s="238">
        <v>2</v>
      </c>
      <c r="G213" s="224"/>
      <c r="H213" s="331" t="s">
        <v>526</v>
      </c>
      <c r="I213" s="331"/>
      <c r="J213" s="331"/>
      <c r="K213" s="278"/>
    </row>
    <row r="214" spans="2:11" ht="15" customHeight="1">
      <c r="B214" s="277"/>
      <c r="C214" s="245"/>
      <c r="D214" s="245"/>
      <c r="E214" s="245"/>
      <c r="F214" s="238">
        <v>3</v>
      </c>
      <c r="G214" s="224"/>
      <c r="H214" s="331" t="s">
        <v>527</v>
      </c>
      <c r="I214" s="331"/>
      <c r="J214" s="331"/>
      <c r="K214" s="278"/>
    </row>
    <row r="215" spans="2:11" ht="15" customHeight="1">
      <c r="B215" s="277"/>
      <c r="C215" s="245"/>
      <c r="D215" s="245"/>
      <c r="E215" s="245"/>
      <c r="F215" s="238">
        <v>4</v>
      </c>
      <c r="G215" s="224"/>
      <c r="H215" s="331" t="s">
        <v>528</v>
      </c>
      <c r="I215" s="331"/>
      <c r="J215" s="331"/>
      <c r="K215" s="278"/>
    </row>
    <row r="216" spans="2:11" ht="12.75" customHeight="1">
      <c r="B216" s="281"/>
      <c r="C216" s="282"/>
      <c r="D216" s="282"/>
      <c r="E216" s="282"/>
      <c r="F216" s="282"/>
      <c r="G216" s="282"/>
      <c r="H216" s="282"/>
      <c r="I216" s="282"/>
      <c r="J216" s="282"/>
      <c r="K216" s="283"/>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SO-01 - Výměna ateliérový...</vt:lpstr>
      <vt:lpstr>Pokyny pro vyplnění</vt:lpstr>
      <vt:lpstr>'Rekapitulace stavby'!Názvy_tisku</vt:lpstr>
      <vt:lpstr>'SO-01 - Výměna ateliérový...'!Názvy_tisku</vt:lpstr>
      <vt:lpstr>'Pokyny pro vyplnění'!Oblast_tisku</vt:lpstr>
      <vt:lpstr>'Rekapitulace stavby'!Oblast_tisku</vt:lpstr>
      <vt:lpstr>'SO-01 - Výměna ateliérový...'!Oblast_tisku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Vasek-PC\Vasek</dc:creator>
  <cp:lastModifiedBy>RH-ARCHITEKTI</cp:lastModifiedBy>
  <dcterms:created xsi:type="dcterms:W3CDTF">2018-04-10T06:30:34Z</dcterms:created>
  <dcterms:modified xsi:type="dcterms:W3CDTF">2018-05-30T14:38:42Z</dcterms:modified>
</cp:coreProperties>
</file>