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571"/>
  <workbookPr/>
  <mc:AlternateContent xmlns:mc="http://schemas.openxmlformats.org/markup-compatibility/2006">
    <mc:Choice Requires="x15">
      <x15ac:absPath xmlns:x15ac="http://schemas.microsoft.com/office/spreadsheetml/2010/11/ac" url="C:\Users\zdenek.baroch\Desktop\Akce 2017\2 b  Klatovy podlaha garáží\5 Projekt\rozdělené podlahy\"/>
    </mc:Choice>
  </mc:AlternateContent>
  <bookViews>
    <workbookView xWindow="135" yWindow="570" windowWidth="22710" windowHeight="11310"/>
  </bookViews>
  <sheets>
    <sheet name="Rekapitulace stavby" sheetId="1" r:id="rId1"/>
    <sheet name="01 - SO 01 Stavební úprav..." sheetId="2" r:id="rId2"/>
    <sheet name="Pokyny pro vyplnění" sheetId="3" r:id="rId3"/>
  </sheets>
  <definedNames>
    <definedName name="_xlnm._FilterDatabase" localSheetId="1" hidden="1">'01 - SO 01 Stavební úprav...'!$C$94:$K$343</definedName>
    <definedName name="_xlnm.Print_Titles" localSheetId="1">'01 - SO 01 Stavební úprav...'!$94:$94</definedName>
    <definedName name="_xlnm.Print_Titles" localSheetId="0">'Rekapitulace stavby'!$49:$49</definedName>
    <definedName name="_xlnm.Print_Area" localSheetId="1">'01 - SO 01 Stavební úprav...'!$C$4:$J$36,'01 - SO 01 Stavební úprav...'!$C$42:$J$76,'01 - SO 01 Stavební úprav...'!$C$82:$K$343</definedName>
    <definedName name="_xlnm.Print_Area" localSheetId="2">'Pokyny pro vyplnění'!$B$2:$K$69,'Pokyny pro vyplnění'!$B$72:$K$116,'Pokyny pro vyplnění'!$B$119:$K$188,'Pokyny pro vyplnění'!$B$196:$K$216</definedName>
    <definedName name="_xlnm.Print_Area" localSheetId="0">'Rekapitulace stavby'!$D$4:$AO$33,'Rekapitulace stavby'!$C$39:$AQ$53</definedName>
  </definedNames>
  <calcPr calcId="162913"/>
</workbook>
</file>

<file path=xl/calcChain.xml><?xml version="1.0" encoding="utf-8"?>
<calcChain xmlns="http://schemas.openxmlformats.org/spreadsheetml/2006/main">
  <c r="AY52" i="1" l="1"/>
  <c r="AX52" i="1"/>
  <c r="BI343" i="2"/>
  <c r="BH343" i="2"/>
  <c r="BG343" i="2"/>
  <c r="BF343" i="2"/>
  <c r="T343" i="2"/>
  <c r="T342" i="2" s="1"/>
  <c r="T341" i="2" s="1"/>
  <c r="R343" i="2"/>
  <c r="R342" i="2" s="1"/>
  <c r="R341" i="2" s="1"/>
  <c r="P343" i="2"/>
  <c r="P342" i="2" s="1"/>
  <c r="P341" i="2" s="1"/>
  <c r="BK343" i="2"/>
  <c r="BK342" i="2" s="1"/>
  <c r="J343" i="2"/>
  <c r="BE343" i="2" s="1"/>
  <c r="BI340" i="2"/>
  <c r="BH340" i="2"/>
  <c r="BG340" i="2"/>
  <c r="BF340" i="2"/>
  <c r="T340" i="2"/>
  <c r="R340" i="2"/>
  <c r="P340" i="2"/>
  <c r="BK340" i="2"/>
  <c r="J340" i="2"/>
  <c r="BE340" i="2" s="1"/>
  <c r="BI337" i="2"/>
  <c r="BH337" i="2"/>
  <c r="BG337" i="2"/>
  <c r="BF337" i="2"/>
  <c r="T337" i="2"/>
  <c r="T336" i="2" s="1"/>
  <c r="R337" i="2"/>
  <c r="R336" i="2" s="1"/>
  <c r="P337" i="2"/>
  <c r="BK337" i="2"/>
  <c r="BK336" i="2" s="1"/>
  <c r="J336" i="2" s="1"/>
  <c r="J73" i="2" s="1"/>
  <c r="J337" i="2"/>
  <c r="BE337" i="2" s="1"/>
  <c r="BI334" i="2"/>
  <c r="BH334" i="2"/>
  <c r="BG334" i="2"/>
  <c r="BF334" i="2"/>
  <c r="T334" i="2"/>
  <c r="R334" i="2"/>
  <c r="P334" i="2"/>
  <c r="BK334" i="2"/>
  <c r="J334" i="2"/>
  <c r="BE334" i="2" s="1"/>
  <c r="BI332" i="2"/>
  <c r="BH332" i="2"/>
  <c r="BG332" i="2"/>
  <c r="BF332" i="2"/>
  <c r="T332" i="2"/>
  <c r="R332" i="2"/>
  <c r="P332" i="2"/>
  <c r="BK332" i="2"/>
  <c r="J332" i="2"/>
  <c r="BE332" i="2" s="1"/>
  <c r="BI328" i="2"/>
  <c r="BH328" i="2"/>
  <c r="BG328" i="2"/>
  <c r="BF328" i="2"/>
  <c r="T328" i="2"/>
  <c r="T327" i="2" s="1"/>
  <c r="R328" i="2"/>
  <c r="R327" i="2" s="1"/>
  <c r="P328" i="2"/>
  <c r="BK328" i="2"/>
  <c r="J328" i="2"/>
  <c r="BE328" i="2" s="1"/>
  <c r="BI325" i="2"/>
  <c r="BH325" i="2"/>
  <c r="BG325" i="2"/>
  <c r="BF325" i="2"/>
  <c r="T325" i="2"/>
  <c r="R325" i="2"/>
  <c r="P325" i="2"/>
  <c r="BK325" i="2"/>
  <c r="J325" i="2"/>
  <c r="BE325" i="2" s="1"/>
  <c r="BI324" i="2"/>
  <c r="BH324" i="2"/>
  <c r="BG324" i="2"/>
  <c r="BF324" i="2"/>
  <c r="BE324" i="2"/>
  <c r="T324" i="2"/>
  <c r="R324" i="2"/>
  <c r="P324" i="2"/>
  <c r="BK324" i="2"/>
  <c r="J324" i="2"/>
  <c r="BI321" i="2"/>
  <c r="BH321" i="2"/>
  <c r="BG321" i="2"/>
  <c r="BF321" i="2"/>
  <c r="T321" i="2"/>
  <c r="R321" i="2"/>
  <c r="P321" i="2"/>
  <c r="BK321" i="2"/>
  <c r="J321" i="2"/>
  <c r="BE321" i="2" s="1"/>
  <c r="BI319" i="2"/>
  <c r="BH319" i="2"/>
  <c r="BG319" i="2"/>
  <c r="BF319" i="2"/>
  <c r="BE319" i="2"/>
  <c r="T319" i="2"/>
  <c r="R319" i="2"/>
  <c r="P319" i="2"/>
  <c r="BK319" i="2"/>
  <c r="BK318" i="2" s="1"/>
  <c r="J318" i="2" s="1"/>
  <c r="J71" i="2" s="1"/>
  <c r="J319" i="2"/>
  <c r="BI316" i="2"/>
  <c r="BH316" i="2"/>
  <c r="BG316" i="2"/>
  <c r="BF316" i="2"/>
  <c r="T316" i="2"/>
  <c r="R316" i="2"/>
  <c r="P316" i="2"/>
  <c r="BK316" i="2"/>
  <c r="J316" i="2"/>
  <c r="BE316" i="2" s="1"/>
  <c r="BI314" i="2"/>
  <c r="BH314" i="2"/>
  <c r="BG314" i="2"/>
  <c r="BF314" i="2"/>
  <c r="T314" i="2"/>
  <c r="R314" i="2"/>
  <c r="P314" i="2"/>
  <c r="BK314" i="2"/>
  <c r="J314" i="2"/>
  <c r="BE314" i="2" s="1"/>
  <c r="BI311" i="2"/>
  <c r="BH311" i="2"/>
  <c r="BG311" i="2"/>
  <c r="BF311" i="2"/>
  <c r="T311" i="2"/>
  <c r="R311" i="2"/>
  <c r="P311" i="2"/>
  <c r="BK311" i="2"/>
  <c r="J311" i="2"/>
  <c r="BE311" i="2" s="1"/>
  <c r="BI310" i="2"/>
  <c r="BH310" i="2"/>
  <c r="BG310" i="2"/>
  <c r="BF310" i="2"/>
  <c r="T310" i="2"/>
  <c r="R310" i="2"/>
  <c r="P310" i="2"/>
  <c r="BK310" i="2"/>
  <c r="BK309" i="2" s="1"/>
  <c r="J309" i="2" s="1"/>
  <c r="J70" i="2" s="1"/>
  <c r="J310" i="2"/>
  <c r="BE310" i="2" s="1"/>
  <c r="BI307" i="2"/>
  <c r="BH307" i="2"/>
  <c r="BG307" i="2"/>
  <c r="BF307" i="2"/>
  <c r="T307" i="2"/>
  <c r="R307" i="2"/>
  <c r="P307" i="2"/>
  <c r="BK307" i="2"/>
  <c r="J307" i="2"/>
  <c r="BE307" i="2" s="1"/>
  <c r="BI305" i="2"/>
  <c r="BH305" i="2"/>
  <c r="BG305" i="2"/>
  <c r="BF305" i="2"/>
  <c r="T305" i="2"/>
  <c r="R305" i="2"/>
  <c r="P305" i="2"/>
  <c r="BK305" i="2"/>
  <c r="J305" i="2"/>
  <c r="BE305" i="2" s="1"/>
  <c r="BI301" i="2"/>
  <c r="BH301" i="2"/>
  <c r="BG301" i="2"/>
  <c r="BF301" i="2"/>
  <c r="BE301" i="2"/>
  <c r="T301" i="2"/>
  <c r="R301" i="2"/>
  <c r="P301" i="2"/>
  <c r="BK301" i="2"/>
  <c r="J301" i="2"/>
  <c r="BI298" i="2"/>
  <c r="BH298" i="2"/>
  <c r="BG298" i="2"/>
  <c r="BF298" i="2"/>
  <c r="T298" i="2"/>
  <c r="R298" i="2"/>
  <c r="P298" i="2"/>
  <c r="BK298" i="2"/>
  <c r="J298" i="2"/>
  <c r="BE298" i="2" s="1"/>
  <c r="BI295" i="2"/>
  <c r="BH295" i="2"/>
  <c r="BG295" i="2"/>
  <c r="BF295" i="2"/>
  <c r="BE295" i="2"/>
  <c r="T295" i="2"/>
  <c r="R295" i="2"/>
  <c r="P295" i="2"/>
  <c r="BK295" i="2"/>
  <c r="BK294" i="2" s="1"/>
  <c r="J294" i="2" s="1"/>
  <c r="J69" i="2" s="1"/>
  <c r="J295" i="2"/>
  <c r="BI292" i="2"/>
  <c r="BH292" i="2"/>
  <c r="BG292" i="2"/>
  <c r="BF292" i="2"/>
  <c r="T292" i="2"/>
  <c r="R292" i="2"/>
  <c r="P292" i="2"/>
  <c r="BK292" i="2"/>
  <c r="J292" i="2"/>
  <c r="BE292" i="2" s="1"/>
  <c r="BI289" i="2"/>
  <c r="BH289" i="2"/>
  <c r="BG289" i="2"/>
  <c r="BF289" i="2"/>
  <c r="T289" i="2"/>
  <c r="R289" i="2"/>
  <c r="P289" i="2"/>
  <c r="BK289" i="2"/>
  <c r="J289" i="2"/>
  <c r="BE289" i="2" s="1"/>
  <c r="BI287" i="2"/>
  <c r="BH287" i="2"/>
  <c r="BG287" i="2"/>
  <c r="BF287" i="2"/>
  <c r="T287" i="2"/>
  <c r="R287" i="2"/>
  <c r="P287" i="2"/>
  <c r="BK287" i="2"/>
  <c r="J287" i="2"/>
  <c r="BE287" i="2" s="1"/>
  <c r="BI284" i="2"/>
  <c r="BH284" i="2"/>
  <c r="BG284" i="2"/>
  <c r="BF284" i="2"/>
  <c r="BE284" i="2"/>
  <c r="T284" i="2"/>
  <c r="R284" i="2"/>
  <c r="P284" i="2"/>
  <c r="BK284" i="2"/>
  <c r="J284" i="2"/>
  <c r="BI282" i="2"/>
  <c r="BH282" i="2"/>
  <c r="BG282" i="2"/>
  <c r="BF282" i="2"/>
  <c r="T282" i="2"/>
  <c r="R282" i="2"/>
  <c r="P282" i="2"/>
  <c r="BK282" i="2"/>
  <c r="J282" i="2"/>
  <c r="BE282" i="2" s="1"/>
  <c r="BI279" i="2"/>
  <c r="BH279" i="2"/>
  <c r="BG279" i="2"/>
  <c r="BF279" i="2"/>
  <c r="BE279" i="2"/>
  <c r="T279" i="2"/>
  <c r="R279" i="2"/>
  <c r="P279" i="2"/>
  <c r="BK279" i="2"/>
  <c r="J279" i="2"/>
  <c r="BI275" i="2"/>
  <c r="BH275" i="2"/>
  <c r="BG275" i="2"/>
  <c r="BF275" i="2"/>
  <c r="T275" i="2"/>
  <c r="R275" i="2"/>
  <c r="P275" i="2"/>
  <c r="BK275" i="2"/>
  <c r="J275" i="2"/>
  <c r="BE275" i="2" s="1"/>
  <c r="BI268" i="2"/>
  <c r="BH268" i="2"/>
  <c r="BG268" i="2"/>
  <c r="BF268" i="2"/>
  <c r="T268" i="2"/>
  <c r="R268" i="2"/>
  <c r="P268" i="2"/>
  <c r="BK268" i="2"/>
  <c r="J268" i="2"/>
  <c r="BE268" i="2" s="1"/>
  <c r="BI265" i="2"/>
  <c r="BH265" i="2"/>
  <c r="BG265" i="2"/>
  <c r="BF265" i="2"/>
  <c r="T265" i="2"/>
  <c r="R265" i="2"/>
  <c r="P265" i="2"/>
  <c r="BK265" i="2"/>
  <c r="J265" i="2"/>
  <c r="BE265" i="2" s="1"/>
  <c r="BI262" i="2"/>
  <c r="BH262" i="2"/>
  <c r="BG262" i="2"/>
  <c r="BF262" i="2"/>
  <c r="T262" i="2"/>
  <c r="R262" i="2"/>
  <c r="R261" i="2" s="1"/>
  <c r="P262" i="2"/>
  <c r="BK262" i="2"/>
  <c r="J262" i="2"/>
  <c r="BE262" i="2" s="1"/>
  <c r="BI258" i="2"/>
  <c r="BH258" i="2"/>
  <c r="BG258" i="2"/>
  <c r="BF258" i="2"/>
  <c r="BE258" i="2"/>
  <c r="T258" i="2"/>
  <c r="T257" i="2" s="1"/>
  <c r="R258" i="2"/>
  <c r="R257" i="2" s="1"/>
  <c r="P258" i="2"/>
  <c r="P257" i="2" s="1"/>
  <c r="BK258" i="2"/>
  <c r="BK257" i="2" s="1"/>
  <c r="J257" i="2" s="1"/>
  <c r="J66" i="2" s="1"/>
  <c r="J258" i="2"/>
  <c r="BI256" i="2"/>
  <c r="BH256" i="2"/>
  <c r="BG256" i="2"/>
  <c r="BF256" i="2"/>
  <c r="T256" i="2"/>
  <c r="R256" i="2"/>
  <c r="P256" i="2"/>
  <c r="BK256" i="2"/>
  <c r="J256" i="2"/>
  <c r="BE256" i="2" s="1"/>
  <c r="BI254" i="2"/>
  <c r="BH254" i="2"/>
  <c r="BG254" i="2"/>
  <c r="BF254" i="2"/>
  <c r="T254" i="2"/>
  <c r="R254" i="2"/>
  <c r="P254" i="2"/>
  <c r="BK254" i="2"/>
  <c r="J254" i="2"/>
  <c r="BE254" i="2" s="1"/>
  <c r="BI251" i="2"/>
  <c r="BH251" i="2"/>
  <c r="BG251" i="2"/>
  <c r="BF251" i="2"/>
  <c r="BE251" i="2"/>
  <c r="T251" i="2"/>
  <c r="R251" i="2"/>
  <c r="P251" i="2"/>
  <c r="BK251" i="2"/>
  <c r="J251" i="2"/>
  <c r="BI249" i="2"/>
  <c r="BH249" i="2"/>
  <c r="BG249" i="2"/>
  <c r="BF249" i="2"/>
  <c r="T249" i="2"/>
  <c r="R249" i="2"/>
  <c r="P249" i="2"/>
  <c r="BK249" i="2"/>
  <c r="J249" i="2"/>
  <c r="BE249" i="2" s="1"/>
  <c r="BI247" i="2"/>
  <c r="BH247" i="2"/>
  <c r="BG247" i="2"/>
  <c r="BF247" i="2"/>
  <c r="BE247" i="2"/>
  <c r="T247" i="2"/>
  <c r="R247" i="2"/>
  <c r="P247" i="2"/>
  <c r="BK247" i="2"/>
  <c r="BK246" i="2" s="1"/>
  <c r="J246" i="2" s="1"/>
  <c r="J65" i="2" s="1"/>
  <c r="J247" i="2"/>
  <c r="BI245" i="2"/>
  <c r="BH245" i="2"/>
  <c r="BG245" i="2"/>
  <c r="BF245" i="2"/>
  <c r="T245" i="2"/>
  <c r="R245" i="2"/>
  <c r="P245" i="2"/>
  <c r="BK245" i="2"/>
  <c r="J245" i="2"/>
  <c r="BE245" i="2" s="1"/>
  <c r="BI242" i="2"/>
  <c r="BH242" i="2"/>
  <c r="BG242" i="2"/>
  <c r="BF242" i="2"/>
  <c r="T242" i="2"/>
  <c r="R242" i="2"/>
  <c r="P242" i="2"/>
  <c r="BK242" i="2"/>
  <c r="J242" i="2"/>
  <c r="BE242" i="2" s="1"/>
  <c r="BI237" i="2"/>
  <c r="BH237" i="2"/>
  <c r="BG237" i="2"/>
  <c r="BF237" i="2"/>
  <c r="T237" i="2"/>
  <c r="R237" i="2"/>
  <c r="P237" i="2"/>
  <c r="BK237" i="2"/>
  <c r="J237" i="2"/>
  <c r="BE237" i="2" s="1"/>
  <c r="BI233" i="2"/>
  <c r="BH233" i="2"/>
  <c r="BG233" i="2"/>
  <c r="BF233" i="2"/>
  <c r="T233" i="2"/>
  <c r="R233" i="2"/>
  <c r="P233" i="2"/>
  <c r="BK233" i="2"/>
  <c r="J233" i="2"/>
  <c r="BE233" i="2" s="1"/>
  <c r="BI229" i="2"/>
  <c r="BH229" i="2"/>
  <c r="BG229" i="2"/>
  <c r="BF229" i="2"/>
  <c r="BE229" i="2"/>
  <c r="T229" i="2"/>
  <c r="R229" i="2"/>
  <c r="P229" i="2"/>
  <c r="BK229" i="2"/>
  <c r="J229" i="2"/>
  <c r="BI227" i="2"/>
  <c r="BH227" i="2"/>
  <c r="BG227" i="2"/>
  <c r="BF227" i="2"/>
  <c r="T227" i="2"/>
  <c r="R227" i="2"/>
  <c r="P227" i="2"/>
  <c r="BK227" i="2"/>
  <c r="J227" i="2"/>
  <c r="BE227" i="2" s="1"/>
  <c r="BI224" i="2"/>
  <c r="BH224" i="2"/>
  <c r="BG224" i="2"/>
  <c r="BF224" i="2"/>
  <c r="BE224" i="2"/>
  <c r="T224" i="2"/>
  <c r="R224" i="2"/>
  <c r="P224" i="2"/>
  <c r="BK224" i="2"/>
  <c r="J224" i="2"/>
  <c r="BI221" i="2"/>
  <c r="BH221" i="2"/>
  <c r="BG221" i="2"/>
  <c r="BF221" i="2"/>
  <c r="T221" i="2"/>
  <c r="R221" i="2"/>
  <c r="P221" i="2"/>
  <c r="BK221" i="2"/>
  <c r="J221" i="2"/>
  <c r="BE221" i="2" s="1"/>
  <c r="BI218" i="2"/>
  <c r="BH218" i="2"/>
  <c r="BG218" i="2"/>
  <c r="BF218" i="2"/>
  <c r="BE218" i="2"/>
  <c r="T218" i="2"/>
  <c r="R218" i="2"/>
  <c r="P218" i="2"/>
  <c r="BK218" i="2"/>
  <c r="J218" i="2"/>
  <c r="BI215" i="2"/>
  <c r="BH215" i="2"/>
  <c r="BG215" i="2"/>
  <c r="BF215" i="2"/>
  <c r="T215" i="2"/>
  <c r="R215" i="2"/>
  <c r="R214" i="2" s="1"/>
  <c r="P215" i="2"/>
  <c r="BK215" i="2"/>
  <c r="J215" i="2"/>
  <c r="BE215" i="2" s="1"/>
  <c r="BI211" i="2"/>
  <c r="BH211" i="2"/>
  <c r="BG211" i="2"/>
  <c r="BF211" i="2"/>
  <c r="T211" i="2"/>
  <c r="R211" i="2"/>
  <c r="P211" i="2"/>
  <c r="BK211" i="2"/>
  <c r="J211" i="2"/>
  <c r="BE211" i="2" s="1"/>
  <c r="BI208" i="2"/>
  <c r="BH208" i="2"/>
  <c r="BG208" i="2"/>
  <c r="BF208" i="2"/>
  <c r="T208" i="2"/>
  <c r="R208" i="2"/>
  <c r="P208" i="2"/>
  <c r="BK208" i="2"/>
  <c r="J208" i="2"/>
  <c r="BE208" i="2" s="1"/>
  <c r="BI205" i="2"/>
  <c r="BH205" i="2"/>
  <c r="BG205" i="2"/>
  <c r="BF205" i="2"/>
  <c r="T205" i="2"/>
  <c r="R205" i="2"/>
  <c r="P205" i="2"/>
  <c r="BK205" i="2"/>
  <c r="J205" i="2"/>
  <c r="BE205" i="2" s="1"/>
  <c r="BI203" i="2"/>
  <c r="BH203" i="2"/>
  <c r="BG203" i="2"/>
  <c r="BF203" i="2"/>
  <c r="T203" i="2"/>
  <c r="R203" i="2"/>
  <c r="P203" i="2"/>
  <c r="BK203" i="2"/>
  <c r="J203" i="2"/>
  <c r="BE203" i="2" s="1"/>
  <c r="BI201" i="2"/>
  <c r="BH201" i="2"/>
  <c r="BG201" i="2"/>
  <c r="BF201" i="2"/>
  <c r="BE201" i="2"/>
  <c r="T201" i="2"/>
  <c r="R201" i="2"/>
  <c r="P201" i="2"/>
  <c r="BK201" i="2"/>
  <c r="J201" i="2"/>
  <c r="BI198" i="2"/>
  <c r="BH198" i="2"/>
  <c r="BG198" i="2"/>
  <c r="BF198" i="2"/>
  <c r="T198" i="2"/>
  <c r="R198" i="2"/>
  <c r="P198" i="2"/>
  <c r="BK198" i="2"/>
  <c r="J198" i="2"/>
  <c r="BE198" i="2" s="1"/>
  <c r="BI194" i="2"/>
  <c r="BH194" i="2"/>
  <c r="BG194" i="2"/>
  <c r="BF194" i="2"/>
  <c r="T194" i="2"/>
  <c r="R194" i="2"/>
  <c r="P194" i="2"/>
  <c r="BK194" i="2"/>
  <c r="J194" i="2"/>
  <c r="BE194" i="2" s="1"/>
  <c r="BI190" i="2"/>
  <c r="BH190" i="2"/>
  <c r="BG190" i="2"/>
  <c r="BF190" i="2"/>
  <c r="T190" i="2"/>
  <c r="R190" i="2"/>
  <c r="P190" i="2"/>
  <c r="BK190" i="2"/>
  <c r="J190" i="2"/>
  <c r="BE190" i="2" s="1"/>
  <c r="BI186" i="2"/>
  <c r="BH186" i="2"/>
  <c r="BG186" i="2"/>
  <c r="BF186" i="2"/>
  <c r="T186" i="2"/>
  <c r="R186" i="2"/>
  <c r="P186" i="2"/>
  <c r="BK186" i="2"/>
  <c r="J186" i="2"/>
  <c r="BE186" i="2" s="1"/>
  <c r="BI184" i="2"/>
  <c r="BH184" i="2"/>
  <c r="BG184" i="2"/>
  <c r="BF184" i="2"/>
  <c r="T184" i="2"/>
  <c r="R184" i="2"/>
  <c r="P184" i="2"/>
  <c r="BK184" i="2"/>
  <c r="J184" i="2"/>
  <c r="BE184" i="2" s="1"/>
  <c r="BI181" i="2"/>
  <c r="BH181" i="2"/>
  <c r="BG181" i="2"/>
  <c r="BF181" i="2"/>
  <c r="BE181" i="2"/>
  <c r="T181" i="2"/>
  <c r="R181" i="2"/>
  <c r="P181" i="2"/>
  <c r="BK181" i="2"/>
  <c r="J181" i="2"/>
  <c r="BI180" i="2"/>
  <c r="BH180" i="2"/>
  <c r="BG180" i="2"/>
  <c r="BF180" i="2"/>
  <c r="T180" i="2"/>
  <c r="R180" i="2"/>
  <c r="R179" i="2" s="1"/>
  <c r="P180" i="2"/>
  <c r="BK180" i="2"/>
  <c r="J180" i="2"/>
  <c r="BE180" i="2" s="1"/>
  <c r="BI176" i="2"/>
  <c r="BH176" i="2"/>
  <c r="BG176" i="2"/>
  <c r="BF176" i="2"/>
  <c r="BE176" i="2"/>
  <c r="T176" i="2"/>
  <c r="R176" i="2"/>
  <c r="P176" i="2"/>
  <c r="BK176" i="2"/>
  <c r="J176" i="2"/>
  <c r="BI173" i="2"/>
  <c r="BH173" i="2"/>
  <c r="BG173" i="2"/>
  <c r="BF173" i="2"/>
  <c r="T173" i="2"/>
  <c r="R173" i="2"/>
  <c r="P173" i="2"/>
  <c r="BK173" i="2"/>
  <c r="J173" i="2"/>
  <c r="BE173" i="2" s="1"/>
  <c r="BI171" i="2"/>
  <c r="BH171" i="2"/>
  <c r="BG171" i="2"/>
  <c r="BF171" i="2"/>
  <c r="T171" i="2"/>
  <c r="R171" i="2"/>
  <c r="P171" i="2"/>
  <c r="BK171" i="2"/>
  <c r="J171" i="2"/>
  <c r="BE171" i="2" s="1"/>
  <c r="BI169" i="2"/>
  <c r="BH169" i="2"/>
  <c r="BG169" i="2"/>
  <c r="BF169" i="2"/>
  <c r="T169" i="2"/>
  <c r="R169" i="2"/>
  <c r="P169" i="2"/>
  <c r="BK169" i="2"/>
  <c r="BK168" i="2" s="1"/>
  <c r="J168" i="2" s="1"/>
  <c r="J62" i="2" s="1"/>
  <c r="J169" i="2"/>
  <c r="BE169" i="2" s="1"/>
  <c r="BI164" i="2"/>
  <c r="BH164" i="2"/>
  <c r="BG164" i="2"/>
  <c r="BF164" i="2"/>
  <c r="T164" i="2"/>
  <c r="R164" i="2"/>
  <c r="P164" i="2"/>
  <c r="BK164" i="2"/>
  <c r="J164" i="2"/>
  <c r="BE164" i="2" s="1"/>
  <c r="BI162" i="2"/>
  <c r="BH162" i="2"/>
  <c r="BG162" i="2"/>
  <c r="BF162" i="2"/>
  <c r="T162" i="2"/>
  <c r="R162" i="2"/>
  <c r="P162" i="2"/>
  <c r="BK162" i="2"/>
  <c r="J162" i="2"/>
  <c r="BE162" i="2" s="1"/>
  <c r="BI161" i="2"/>
  <c r="BH161" i="2"/>
  <c r="BG161" i="2"/>
  <c r="BF161" i="2"/>
  <c r="T161" i="2"/>
  <c r="R161" i="2"/>
  <c r="P161" i="2"/>
  <c r="BK161" i="2"/>
  <c r="J161" i="2"/>
  <c r="BE161" i="2" s="1"/>
  <c r="BI159" i="2"/>
  <c r="BH159" i="2"/>
  <c r="BG159" i="2"/>
  <c r="BF159" i="2"/>
  <c r="T159" i="2"/>
  <c r="R159" i="2"/>
  <c r="P159" i="2"/>
  <c r="BK159" i="2"/>
  <c r="J159" i="2"/>
  <c r="BE159" i="2" s="1"/>
  <c r="BI156" i="2"/>
  <c r="BH156" i="2"/>
  <c r="BG156" i="2"/>
  <c r="BF156" i="2"/>
  <c r="T156" i="2"/>
  <c r="T155" i="2" s="1"/>
  <c r="R156" i="2"/>
  <c r="P156" i="2"/>
  <c r="BK156" i="2"/>
  <c r="J156" i="2"/>
  <c r="BE156" i="2" s="1"/>
  <c r="BI152" i="2"/>
  <c r="BH152" i="2"/>
  <c r="BG152" i="2"/>
  <c r="BF152" i="2"/>
  <c r="BE152" i="2"/>
  <c r="T152" i="2"/>
  <c r="R152" i="2"/>
  <c r="P152" i="2"/>
  <c r="BK152" i="2"/>
  <c r="J152" i="2"/>
  <c r="BI149" i="2"/>
  <c r="BH149" i="2"/>
  <c r="BG149" i="2"/>
  <c r="BF149" i="2"/>
  <c r="T149" i="2"/>
  <c r="R149" i="2"/>
  <c r="P149" i="2"/>
  <c r="BK149" i="2"/>
  <c r="J149" i="2"/>
  <c r="BE149" i="2" s="1"/>
  <c r="BI146" i="2"/>
  <c r="BH146" i="2"/>
  <c r="BG146" i="2"/>
  <c r="BF146" i="2"/>
  <c r="BE146" i="2"/>
  <c r="T146" i="2"/>
  <c r="R146" i="2"/>
  <c r="P146" i="2"/>
  <c r="BK146" i="2"/>
  <c r="BK145" i="2" s="1"/>
  <c r="J145" i="2" s="1"/>
  <c r="J60" i="2" s="1"/>
  <c r="J146" i="2"/>
  <c r="BI141" i="2"/>
  <c r="BH141" i="2"/>
  <c r="BG141" i="2"/>
  <c r="BF141" i="2"/>
  <c r="T141" i="2"/>
  <c r="R141" i="2"/>
  <c r="P141" i="2"/>
  <c r="BK141" i="2"/>
  <c r="J141" i="2"/>
  <c r="BE141" i="2" s="1"/>
  <c r="BI137" i="2"/>
  <c r="BH137" i="2"/>
  <c r="BG137" i="2"/>
  <c r="BF137" i="2"/>
  <c r="T137" i="2"/>
  <c r="R137" i="2"/>
  <c r="P137" i="2"/>
  <c r="BK137" i="2"/>
  <c r="J137" i="2"/>
  <c r="BE137" i="2" s="1"/>
  <c r="BI133" i="2"/>
  <c r="BH133" i="2"/>
  <c r="BG133" i="2"/>
  <c r="BF133" i="2"/>
  <c r="BE133" i="2"/>
  <c r="T133" i="2"/>
  <c r="R133" i="2"/>
  <c r="P133" i="2"/>
  <c r="BK133" i="2"/>
  <c r="J133" i="2"/>
  <c r="BI130" i="2"/>
  <c r="BH130" i="2"/>
  <c r="BG130" i="2"/>
  <c r="BF130" i="2"/>
  <c r="T130" i="2"/>
  <c r="R130" i="2"/>
  <c r="P130" i="2"/>
  <c r="BK130" i="2"/>
  <c r="J130" i="2"/>
  <c r="BE130" i="2" s="1"/>
  <c r="BI127" i="2"/>
  <c r="BH127" i="2"/>
  <c r="BG127" i="2"/>
  <c r="BF127" i="2"/>
  <c r="BE127" i="2"/>
  <c r="T127" i="2"/>
  <c r="R127" i="2"/>
  <c r="P127" i="2"/>
  <c r="BK127" i="2"/>
  <c r="BK126" i="2" s="1"/>
  <c r="J126" i="2" s="1"/>
  <c r="J59" i="2" s="1"/>
  <c r="J127" i="2"/>
  <c r="BI115" i="2"/>
  <c r="BH115" i="2"/>
  <c r="BG115" i="2"/>
  <c r="BF115" i="2"/>
  <c r="T115" i="2"/>
  <c r="R115" i="2"/>
  <c r="P115" i="2"/>
  <c r="BK115" i="2"/>
  <c r="J115" i="2"/>
  <c r="BE115" i="2" s="1"/>
  <c r="BI112" i="2"/>
  <c r="BH112" i="2"/>
  <c r="BG112" i="2"/>
  <c r="BF112" i="2"/>
  <c r="T112" i="2"/>
  <c r="R112" i="2"/>
  <c r="P112" i="2"/>
  <c r="BK112" i="2"/>
  <c r="J112" i="2"/>
  <c r="BE112" i="2" s="1"/>
  <c r="BI110" i="2"/>
  <c r="BH110" i="2"/>
  <c r="BG110" i="2"/>
  <c r="BF110" i="2"/>
  <c r="T110" i="2"/>
  <c r="R110" i="2"/>
  <c r="P110" i="2"/>
  <c r="BK110" i="2"/>
  <c r="J110" i="2"/>
  <c r="BE110" i="2" s="1"/>
  <c r="BI108" i="2"/>
  <c r="BH108" i="2"/>
  <c r="BG108" i="2"/>
  <c r="BF108" i="2"/>
  <c r="T108" i="2"/>
  <c r="R108" i="2"/>
  <c r="P108" i="2"/>
  <c r="BK108" i="2"/>
  <c r="J108" i="2"/>
  <c r="BE108" i="2" s="1"/>
  <c r="BI105" i="2"/>
  <c r="BH105" i="2"/>
  <c r="BG105" i="2"/>
  <c r="BF105" i="2"/>
  <c r="T105" i="2"/>
  <c r="R105" i="2"/>
  <c r="P105" i="2"/>
  <c r="BK105" i="2"/>
  <c r="J105" i="2"/>
  <c r="BE105" i="2" s="1"/>
  <c r="BI98" i="2"/>
  <c r="BH98" i="2"/>
  <c r="BG98" i="2"/>
  <c r="BF98" i="2"/>
  <c r="F31" i="2" s="1"/>
  <c r="BA52" i="1" s="1"/>
  <c r="BA51" i="1" s="1"/>
  <c r="BE98" i="2"/>
  <c r="T98" i="2"/>
  <c r="R98" i="2"/>
  <c r="P98" i="2"/>
  <c r="P97" i="2" s="1"/>
  <c r="BK98" i="2"/>
  <c r="J98" i="2"/>
  <c r="F89" i="2"/>
  <c r="E87" i="2"/>
  <c r="F49" i="2"/>
  <c r="E47" i="2"/>
  <c r="J21" i="2"/>
  <c r="E21" i="2"/>
  <c r="J51" i="2" s="1"/>
  <c r="J20" i="2"/>
  <c r="J18" i="2"/>
  <c r="E18" i="2"/>
  <c r="F92" i="2" s="1"/>
  <c r="J17" i="2"/>
  <c r="J15" i="2"/>
  <c r="E15" i="2"/>
  <c r="F91" i="2" s="1"/>
  <c r="J14" i="2"/>
  <c r="J12" i="2"/>
  <c r="J89" i="2" s="1"/>
  <c r="E7" i="2"/>
  <c r="E85" i="2" s="1"/>
  <c r="AS51" i="1"/>
  <c r="L47" i="1"/>
  <c r="AM46" i="1"/>
  <c r="L46" i="1"/>
  <c r="AM44" i="1"/>
  <c r="L44" i="1"/>
  <c r="L42" i="1"/>
  <c r="L41" i="1"/>
  <c r="T97" i="2" l="1"/>
  <c r="F33" i="2"/>
  <c r="BC52" i="1" s="1"/>
  <c r="BC51" i="1" s="1"/>
  <c r="W29" i="1" s="1"/>
  <c r="R126" i="2"/>
  <c r="R145" i="2"/>
  <c r="P155" i="2"/>
  <c r="R168" i="2"/>
  <c r="BK179" i="2"/>
  <c r="J179" i="2" s="1"/>
  <c r="J63" i="2" s="1"/>
  <c r="BK214" i="2"/>
  <c r="J214" i="2" s="1"/>
  <c r="J64" i="2" s="1"/>
  <c r="R246" i="2"/>
  <c r="BK261" i="2"/>
  <c r="BK260" i="2" s="1"/>
  <c r="J260" i="2" s="1"/>
  <c r="J67" i="2" s="1"/>
  <c r="R294" i="2"/>
  <c r="R309" i="2"/>
  <c r="R318" i="2"/>
  <c r="BK327" i="2"/>
  <c r="J327" i="2" s="1"/>
  <c r="J72" i="2" s="1"/>
  <c r="P336" i="2"/>
  <c r="BK97" i="2"/>
  <c r="F34" i="2"/>
  <c r="BD52" i="1" s="1"/>
  <c r="BD51" i="1" s="1"/>
  <c r="W30" i="1" s="1"/>
  <c r="T126" i="2"/>
  <c r="T96" i="2" s="1"/>
  <c r="T145" i="2"/>
  <c r="R155" i="2"/>
  <c r="T168" i="2"/>
  <c r="P179" i="2"/>
  <c r="P214" i="2"/>
  <c r="T246" i="2"/>
  <c r="P261" i="2"/>
  <c r="T294" i="2"/>
  <c r="T309" i="2"/>
  <c r="T318" i="2"/>
  <c r="P327" i="2"/>
  <c r="R97" i="2"/>
  <c r="R96" i="2" s="1"/>
  <c r="F32" i="2"/>
  <c r="BB52" i="1" s="1"/>
  <c r="BB51" i="1" s="1"/>
  <c r="AX51" i="1" s="1"/>
  <c r="P126" i="2"/>
  <c r="P145" i="2"/>
  <c r="P96" i="2" s="1"/>
  <c r="BK155" i="2"/>
  <c r="J155" i="2" s="1"/>
  <c r="J61" i="2" s="1"/>
  <c r="P168" i="2"/>
  <c r="T179" i="2"/>
  <c r="T214" i="2"/>
  <c r="P246" i="2"/>
  <c r="T261" i="2"/>
  <c r="P294" i="2"/>
  <c r="P309" i="2"/>
  <c r="P318" i="2"/>
  <c r="W28" i="1"/>
  <c r="T260" i="2"/>
  <c r="W27" i="1"/>
  <c r="AW51" i="1"/>
  <c r="AK27" i="1" s="1"/>
  <c r="J342" i="2"/>
  <c r="J75" i="2" s="1"/>
  <c r="BK341" i="2"/>
  <c r="J341" i="2" s="1"/>
  <c r="J74" i="2" s="1"/>
  <c r="F30" i="2"/>
  <c r="AZ52" i="1" s="1"/>
  <c r="AZ51" i="1" s="1"/>
  <c r="R260" i="2"/>
  <c r="BK96" i="2"/>
  <c r="J97" i="2"/>
  <c r="J58" i="2" s="1"/>
  <c r="J261" i="2"/>
  <c r="J68" i="2" s="1"/>
  <c r="E45" i="2"/>
  <c r="F51" i="2"/>
  <c r="J91" i="2"/>
  <c r="J31" i="2"/>
  <c r="AW52" i="1" s="1"/>
  <c r="J49" i="2"/>
  <c r="F52" i="2"/>
  <c r="J30" i="2"/>
  <c r="AV52" i="1" s="1"/>
  <c r="AT52" i="1" s="1"/>
  <c r="P95" i="2" l="1"/>
  <c r="AU52" i="1" s="1"/>
  <c r="AU51" i="1" s="1"/>
  <c r="AY51" i="1"/>
  <c r="P260" i="2"/>
  <c r="BK95" i="2"/>
  <c r="J95" i="2" s="1"/>
  <c r="J96" i="2"/>
  <c r="J57" i="2" s="1"/>
  <c r="W26" i="1"/>
  <c r="AV51" i="1"/>
  <c r="T95" i="2"/>
  <c r="R95" i="2"/>
  <c r="J56" i="2" l="1"/>
  <c r="J27" i="2"/>
  <c r="AK26" i="1"/>
  <c r="AT51" i="1"/>
  <c r="AG52" i="1" l="1"/>
  <c r="J36" i="2"/>
  <c r="AN52" i="1" l="1"/>
  <c r="AG51" i="1"/>
  <c r="AK23" i="1" l="1"/>
  <c r="AK32" i="1" s="1"/>
  <c r="AN51" i="1"/>
</calcChain>
</file>

<file path=xl/sharedStrings.xml><?xml version="1.0" encoding="utf-8"?>
<sst xmlns="http://schemas.openxmlformats.org/spreadsheetml/2006/main" count="3133" uniqueCount="779">
  <si>
    <t>Export VZ</t>
  </si>
  <si>
    <t>List obsahuje:</t>
  </si>
  <si>
    <t>1) Rekapitulace stavby</t>
  </si>
  <si>
    <t>2) Rekapitulace objektů stavby a soupisů prací</t>
  </si>
  <si>
    <t>3.0</t>
  </si>
  <si>
    <t>ZAMOK</t>
  </si>
  <si>
    <t>False</t>
  </si>
  <si>
    <t>{a8fa9fe1-b328-44b0-8173-fa8fc4458007}</t>
  </si>
  <si>
    <t>0,01</t>
  </si>
  <si>
    <t>21</t>
  </si>
  <si>
    <t>1</t>
  </si>
  <si>
    <t>15</t>
  </si>
  <si>
    <t>REKAPITULACE STAVBY</t>
  </si>
  <si>
    <t>v ---  níže se nacházejí doplnkové a pomocné údaje k sestavám  --- v</t>
  </si>
  <si>
    <t>Návod na vyplnění</t>
  </si>
  <si>
    <t>Kód:</t>
  </si>
  <si>
    <t>4117</t>
  </si>
  <si>
    <t>Měnit lze pouze buňky se žlutým podbarvením!_x000D_
_x000D_
1) v Rekapitulaci stavby vyplňte údaje o Uchazeči (přenesou se do ostatních sestav i v jiných listech)_x000D_
_x000D_
2) na vybraných listech vyplňte v sestavě Soupis prací ceny u položek_x000D_
_x000D_
Podrobnosti k vyplnění naleznete na poslední záložce s Pokyny pro vyplnění</t>
  </si>
  <si>
    <t>Stavba:</t>
  </si>
  <si>
    <t>4117 Klatovy hasičský záchranný sbor - stavební úpravy II.etapa</t>
  </si>
  <si>
    <t>0,1</t>
  </si>
  <si>
    <t>KSO:</t>
  </si>
  <si>
    <t/>
  </si>
  <si>
    <t>CC-CZ:</t>
  </si>
  <si>
    <t>Místo:</t>
  </si>
  <si>
    <t xml:space="preserve"> </t>
  </si>
  <si>
    <t>Datum:</t>
  </si>
  <si>
    <t>19.03.2017</t>
  </si>
  <si>
    <t>10</t>
  </si>
  <si>
    <t>100</t>
  </si>
  <si>
    <t>Zadavatel:</t>
  </si>
  <si>
    <t>IČ:</t>
  </si>
  <si>
    <t>DIČ:</t>
  </si>
  <si>
    <t>Uchazeč:</t>
  </si>
  <si>
    <t>Vyplň údaj</t>
  </si>
  <si>
    <t>Projektant:</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</si>
  <si>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</si>
  <si>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</si>
  <si>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</si>
  <si>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</si>
  <si>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</si>
  <si>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</si>
  <si>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</si>
  <si>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</si>
  <si>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</si>
  <si>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</si>
  <si>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</si>
  <si>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</si>
  <si>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</si>
  <si>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</si>
  <si>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</si>
  <si>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</si>
  <si>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</si>
  <si>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</si>
  <si>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</si>
  <si>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</si>
  <si>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</si>
  <si>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</si>
  <si>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</si>
  <si>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</si>
  <si>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</si>
  <si>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</si>
  <si>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</si>
  <si>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</si>
  <si>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</si>
  <si>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</si>
  <si>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</si>
  <si>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</si>
  <si>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</si>
  <si>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</si>
  <si>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</si>
  <si>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</si>
  <si>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</si>
  <si>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</si>
  <si>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</si>
  <si>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</si>
  <si>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</si>
  <si>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</si>
  <si>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01</t>
  </si>
  <si>
    <t>SO 01 Stavební úpravy II. etapa</t>
  </si>
  <si>
    <t>STA</t>
  </si>
  <si>
    <t>{83522fa2-dc56-4e48-a338-64282a8fe0c3}</t>
  </si>
  <si>
    <t>2</t>
  </si>
  <si>
    <t>1) Krycí list soupisu</t>
  </si>
  <si>
    <t>2) Rekapitulace</t>
  </si>
  <si>
    <t>3) Soupis prací</t>
  </si>
  <si>
    <t>Zpět na list:</t>
  </si>
  <si>
    <t>Rekapitulace stavby</t>
  </si>
  <si>
    <t>KRYCÍ LIST SOUPISU</t>
  </si>
  <si>
    <t>Objekt:</t>
  </si>
  <si>
    <t>01 - SO 01 Stavební úpravy II. etapa</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</si>
  <si>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</si>
  <si>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</si>
  <si>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</si>
  <si>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</si>
  <si>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</si>
  <si>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</si>
  <si>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</si>
  <si>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</si>
  <si>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</si>
  <si>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</si>
  <si>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</si>
  <si>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</si>
  <si>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</si>
  <si>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</si>
  <si>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</si>
  <si>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</si>
  <si>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</si>
  <si>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713 - Izolace tepelné</t>
  </si>
  <si>
    <t xml:space="preserve">    721 - Zdravotechnika - vnitřní kanalizace</t>
  </si>
  <si>
    <t xml:space="preserve">    767 - Konstrukce zámečnické</t>
  </si>
  <si>
    <t xml:space="preserve">    781 - Dokončovací práce - obklady</t>
  </si>
  <si>
    <t xml:space="preserve">    783 - Dokončovací práce - nátěry</t>
  </si>
  <si>
    <t>M - Práce a dodávky M</t>
  </si>
  <si>
    <t xml:space="preserve">    21-M - Elektromontáže</t>
  </si>
  <si>
    <t>SOUPIS PRACÍ</t>
  </si>
  <si>
    <t>PČ</t>
  </si>
  <si>
    <t>Popis</t>
  </si>
  <si>
    <t>MJ</t>
  </si>
  <si>
    <t>Množství</t>
  </si>
  <si>
    <t>J.cena [CZK]</t>
  </si>
  <si>
    <t>Cenová soustava</t>
  </si>
  <si>
    <t>Poznámka</t>
  </si>
  <si>
    <t>J. Nh [h]</t>
  </si>
  <si>
    <t>Nh celkem [h]</t>
  </si>
  <si>
    <t>J. hmotnost_x000D_
[t]</t>
  </si>
  <si>
    <t>Hmotnost_x000D_
celkem [t]</t>
  </si>
  <si>
    <t>J. suť [t]</t>
  </si>
  <si>
    <t>Suť Celkem [t]</t>
  </si>
  <si>
    <t>HSV</t>
  </si>
  <si>
    <t>Práce a dodávky HSV</t>
  </si>
  <si>
    <t>ROZPOCET</t>
  </si>
  <si>
    <t>Zemní práce</t>
  </si>
  <si>
    <t>K</t>
  </si>
  <si>
    <t>139711101</t>
  </si>
  <si>
    <t>Vykopávka v uzavřených prostorách s naložením výkopku na dopravní prostředek v hornině tř. 1 až 4</t>
  </si>
  <si>
    <t>m3</t>
  </si>
  <si>
    <t>CS ÚRS 2017 01</t>
  </si>
  <si>
    <t>4</t>
  </si>
  <si>
    <t>-1234854831</t>
  </si>
  <si>
    <t>PSC</t>
  </si>
  <si>
    <t xml:space="preserve">Poznámka k souboru cen:_x000D_
1. V cenách nejsou započteny náklady na podchycení stavebních konstrukcí a případné odvětrávání pracovního prostoru. </t>
  </si>
  <si>
    <t>VV</t>
  </si>
  <si>
    <t>"pro kanalizaci"</t>
  </si>
  <si>
    <t>16,60*0,60*(0,20+0,75)/2</t>
  </si>
  <si>
    <t>"montážní jáma"</t>
  </si>
  <si>
    <t>8,50*2,80*1,80</t>
  </si>
  <si>
    <t>Součet</t>
  </si>
  <si>
    <t>162701101</t>
  </si>
  <si>
    <t>Vodorovné přemístění výkopku nebo sypaniny po suchu na obvyklém dopravním prostředku, bez naložení výkopku, avšak se složením bez rozhrnutí z horniny tř. 1 až 4 na vzdálenost přes 5 000 do 6 000 m</t>
  </si>
  <si>
    <t>-1043810328</t>
  </si>
  <si>
    <t xml:space="preserve">Poznámka k souboru cen:_x000D_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</si>
  <si>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45,57-25,98</t>
  </si>
  <si>
    <t>3</t>
  </si>
  <si>
    <t>167101101</t>
  </si>
  <si>
    <t>Nakládání, skládání a překládání neulehlého výkopku nebo sypaniny nakládání, množství do 100 m3, z hornin tř. 1 až 4</t>
  </si>
  <si>
    <t>819310473</t>
  </si>
  <si>
    <t xml:space="preserve">Poznámka k souboru cen:_x000D_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</si>
  <si>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171201201</t>
  </si>
  <si>
    <t>Uložení sypaniny na skládky</t>
  </si>
  <si>
    <t>-1451108587</t>
  </si>
  <si>
    <t xml:space="preserve">Poznámka k souboru cen:_x000D_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</si>
  <si>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5</t>
  </si>
  <si>
    <t>171201211</t>
  </si>
  <si>
    <t>Uložení sypaniny poplatek za uložení sypaniny na skládce (skládkovné)</t>
  </si>
  <si>
    <t>t</t>
  </si>
  <si>
    <t>-815073308</t>
  </si>
  <si>
    <t>19,59*2,00</t>
  </si>
  <si>
    <t>6</t>
  </si>
  <si>
    <t>174101102</t>
  </si>
  <si>
    <t>Zásyp sypaninou z jakékoliv horniny s uložením výkopku ve vrstvách se zhutněním v uzavřených prostorách s urovnáním povrchu zásypu</t>
  </si>
  <si>
    <t>1643856623</t>
  </si>
  <si>
    <t xml:space="preserve">Poznámka k souboru cen:_x000D_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</si>
  <si>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7,73</t>
  </si>
  <si>
    <t>"odpočet pískového lože"</t>
  </si>
  <si>
    <t>-2,99</t>
  </si>
  <si>
    <t>Mezisoučet</t>
  </si>
  <si>
    <t>"odpočet vytlačené zeniny"-7,50*1,80*1,60</t>
  </si>
  <si>
    <t>Zakládání</t>
  </si>
  <si>
    <t>7</t>
  </si>
  <si>
    <t>273321411</t>
  </si>
  <si>
    <t>Základy z betonu železového (bez výztuže) desky z betonu bez zvýšených nároků na prostředí tř. C 20/25</t>
  </si>
  <si>
    <t>-33834694</t>
  </si>
  <si>
    <t xml:space="preserve">Poznámka k souboru cen:_x000D_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t>
  </si>
  <si>
    <t>"montážní jáma"7,70*2,20*0,30</t>
  </si>
  <si>
    <t>8</t>
  </si>
  <si>
    <t>273361821</t>
  </si>
  <si>
    <t>Výztuž základů desek z betonářské oceli 10 505 (R) nebo BSt 500</t>
  </si>
  <si>
    <t>-504669775</t>
  </si>
  <si>
    <t xml:space="preserve">Poznámka k souboru cen:_x000D_
1. Ceny platí pro desky rovné, s náběhy, hřibové nebo upnuté do žeber včetně výztuže těchto žeber. </t>
  </si>
  <si>
    <t>5,08*120,00*0,001</t>
  </si>
  <si>
    <t>9</t>
  </si>
  <si>
    <t>279113131</t>
  </si>
  <si>
    <t>Základové zdi z tvárnic ztraceného bednění včetně výplně z betonu bez zvláštních nároků na vliv prostředí třídy C 16/20, tloušťky zdiva 150 mm</t>
  </si>
  <si>
    <t>m2</t>
  </si>
  <si>
    <t>-1507513899</t>
  </si>
  <si>
    <t xml:space="preserve">Poznámka k souboru cen:_x000D_
1. V cenách jsou započteny i náklady na dodání a uložení betonu. 2. V cenách nejsou započteny náklady na dodání a uložení betonářské výztuže; tyto se oceňují cenami souboru cen 279 36- . . Výztuž základových zdí nosných. 3. Množství jednotek se určuje v m2 plochy zdiva. </t>
  </si>
  <si>
    <t>(7,50+1,50)*2*1,40</t>
  </si>
  <si>
    <t>279113134</t>
  </si>
  <si>
    <t>Základové zdi z tvárnic ztraceného bednění včetně výplně z betonu bez zvláštních nároků na vliv prostředí třídy C 16/20, tloušťky zdiva přes 250 do 300 mm</t>
  </si>
  <si>
    <t>1252863748</t>
  </si>
  <si>
    <t>(7,20+1,50)*2*1,40</t>
  </si>
  <si>
    <t>11</t>
  </si>
  <si>
    <t>279361821</t>
  </si>
  <si>
    <t>Výztuž základových zdí nosných svislých nebo odkloněných od svislice, rovinných nebo oblých, deskových nebo žebrových, včetně výztuže jejich žeber z betonářské oceli 10 505 (R) nebo BSt 500</t>
  </si>
  <si>
    <t>-497059052</t>
  </si>
  <si>
    <t>"BD 15"25,20*0,15*20,00*0,001</t>
  </si>
  <si>
    <t>"BD 30"24,36*0,30*20,00*0,001</t>
  </si>
  <si>
    <t>Svislé a kompletní konstrukce</t>
  </si>
  <si>
    <t>12</t>
  </si>
  <si>
    <t>319202113</t>
  </si>
  <si>
    <t>Dodatečná izolace zdiva injektáží nízkotlakou metodou silikonovou mikroemulzí, tloušťka zdiva přes 300 do 450 mm</t>
  </si>
  <si>
    <t>m</t>
  </si>
  <si>
    <t>1500369521</t>
  </si>
  <si>
    <t xml:space="preserve">Poznámka k souboru cen:_x000D_
1. Množství měrných jednotek se určuje v m délky izolovaného zdiva. 2. V cenách jsou započteny i náklady vyvrtání otvorů (8 kusů /m), jejich vyčištění a provedení injektáže včetně dodávky injektážní hmoty. 3. V cenách nejsou započteny náklady na uzavření povrchu zdiva před injektováním - otlučení omítek, spárování, zaplnění dutin, penetraci, stěrku apod. </t>
  </si>
  <si>
    <t>16,60+12,30</t>
  </si>
  <si>
    <t>13</t>
  </si>
  <si>
    <t>319202114</t>
  </si>
  <si>
    <t>Dodatečná izolace zdiva injektáží nízkotlakou metodou silikonovou mikroemulzí, tloušťka zdiva přes 450 do 600 mm</t>
  </si>
  <si>
    <t>153100502</t>
  </si>
  <si>
    <t>0,85*3</t>
  </si>
  <si>
    <t>14</t>
  </si>
  <si>
    <t>319202115</t>
  </si>
  <si>
    <t>Dodatečná izolace zdiva injektáží nízkotlakou metodou silikonovou mikroemulzí, tloušťka zdiva přes 600 do 900 mm</t>
  </si>
  <si>
    <t>CS ÚRS 2016 01</t>
  </si>
  <si>
    <t>-1044649406</t>
  </si>
  <si>
    <t>0,85</t>
  </si>
  <si>
    <t>Vodorovné konstrukce</t>
  </si>
  <si>
    <t>417321414</t>
  </si>
  <si>
    <t>Ztužující pásy a věnce z betonu železového (bez výztuže) tř. C 20/25</t>
  </si>
  <si>
    <t>-2113793034</t>
  </si>
  <si>
    <t>(7,20+1,00)*2*0,30*0,20</t>
  </si>
  <si>
    <t>16</t>
  </si>
  <si>
    <t>417351115</t>
  </si>
  <si>
    <t>Bednění bočnic ztužujících pásů a věnců včetně vzpěr zřízení</t>
  </si>
  <si>
    <t>-1319588584</t>
  </si>
  <si>
    <t>"montážní jáma"(7,20+1,00)*2*0,20</t>
  </si>
  <si>
    <t>17</t>
  </si>
  <si>
    <t>417351116</t>
  </si>
  <si>
    <t>Bednění bočnic ztužujících pásů a věnců včetně vzpěr odstranění</t>
  </si>
  <si>
    <t>1599480191</t>
  </si>
  <si>
    <t>18</t>
  </si>
  <si>
    <t>417361821</t>
  </si>
  <si>
    <t>Výztuž ztužujících pásů a věnců z betonářské oceli 10 505 (R) nebo BSt 500</t>
  </si>
  <si>
    <t>291011056</t>
  </si>
  <si>
    <t>0,98*120,00*0,001</t>
  </si>
  <si>
    <t>19</t>
  </si>
  <si>
    <t>451572111</t>
  </si>
  <si>
    <t>Lože pod potrubí, stoky a drobné objekty v otevřeném výkopu z kameniva drobného těženého 0 až 4 mm</t>
  </si>
  <si>
    <t>447023503</t>
  </si>
  <si>
    <t xml:space="preserve">Poznámka k souboru cen:_x000D_
1. Ceny -1111 a -1192 lze použít i pro zřízení sběrných vrstev nad drenážními trubkami. 2. V cenách -5111 a -1192 jsou započteny i náklady na prohození výkopku získaného při zemních pracích. </t>
  </si>
  <si>
    <t>"podsyp a obsyp potrubí"</t>
  </si>
  <si>
    <t>16,60*0,60*0,30</t>
  </si>
  <si>
    <t>Komunikace pozemní</t>
  </si>
  <si>
    <t>20</t>
  </si>
  <si>
    <t>576136111</t>
  </si>
  <si>
    <t>Asfaltový koberec otevřený AKO 8 (AKOJ) s rozprostřením a se zhutněním z modifikovaného asfaltu v pruhu šířky do 3 m, po zhutnění tl. 40 mm</t>
  </si>
  <si>
    <t>-342545085</t>
  </si>
  <si>
    <t>631,11*0,5</t>
  </si>
  <si>
    <t>577143111</t>
  </si>
  <si>
    <t>Asfaltový beton vrstva obrusná ACO 8 (ABJ) s rozprostřením a se zhutněním z nemodifikovaného asfaltu v pruhu šířky do 3 m, po zhutnění tl. 50 mm</t>
  </si>
  <si>
    <t>-1946411869</t>
  </si>
  <si>
    <t>36,11*2*0,5</t>
  </si>
  <si>
    <t>22</t>
  </si>
  <si>
    <t>596212210</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</si>
  <si>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do 50 m2</t>
  </si>
  <si>
    <t>550673968</t>
  </si>
  <si>
    <t xml:space="preserve">Poznámka k souboru cen:_x000D_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50 mm se oceňuje cenami souboru cen 451 ..-9 Příplatek za každých dalších 10 mm tloušťky podkladu nebo lože. </t>
  </si>
  <si>
    <t>4,70*0,5</t>
  </si>
  <si>
    <t>23</t>
  </si>
  <si>
    <t>M</t>
  </si>
  <si>
    <t>592450070</t>
  </si>
  <si>
    <t>Dlaždice betonové dlažba zámková (ČSN EN 1338) dlažba H-PROFIL, s fazetou 1 m2=36 kusů HBB  20 x 16,5 x 8 přírodní</t>
  </si>
  <si>
    <t>-1021768653</t>
  </si>
  <si>
    <t>P</t>
  </si>
  <si>
    <t>Poznámka k položce:
spotřeba: 36 kus/m2</t>
  </si>
  <si>
    <t>2,35*1,10</t>
  </si>
  <si>
    <t>Úpravy povrchů, podlahy a osazování výplní</t>
  </si>
  <si>
    <t>24</t>
  </si>
  <si>
    <t>600 101</t>
  </si>
  <si>
    <t>jímka v montážní jámě</t>
  </si>
  <si>
    <t>ks</t>
  </si>
  <si>
    <t>-1549097703</t>
  </si>
  <si>
    <t>25</t>
  </si>
  <si>
    <t>619991001</t>
  </si>
  <si>
    <t>Zakrytí vnitřních ploch před znečištěním včetně pozdějšího odkrytí podlah fólií přilepenou lepící páskou</t>
  </si>
  <si>
    <t>773641777</t>
  </si>
  <si>
    <t xml:space="preserve">Poznámka k souboru cen:_x000D_
1. U ceny -1011 se množství měrných jednotek určuje v m2 rozvinuté plochy jednotlivých konstrukcí a prvků. 2. Zakrytí výplní otvorů se oceňuje příslušnými cenami souboru cen 629 99-10.. Zakrytí vnějších ploch před znečištěním. </t>
  </si>
  <si>
    <t>16,60*12,30</t>
  </si>
  <si>
    <t>26</t>
  </si>
  <si>
    <t>622321121</t>
  </si>
  <si>
    <t>Omítka vápenocementová vnějších ploch nanášená ručně jednovrstvá, tloušťky do 15 mm hladká stěn</t>
  </si>
  <si>
    <t>147484389</t>
  </si>
  <si>
    <t xml:space="preserve">Poznámka k souboru cen:_x000D_
1. Pro ocenění nanášení omítky v tloušťce jádrové omítky přes 15 mm se použije příplatek za každých dalších i započatých 5 mm. 2. Podkladní a spojovací vrstvy se oceňují cenami souboru cen 62.13-1... této části katalogu. </t>
  </si>
  <si>
    <t>27</t>
  </si>
  <si>
    <t>622511111</t>
  </si>
  <si>
    <t>Omítka tenkovrstvá akrylátová vnějších ploch probarvená, včetně penetrace podkladu mozaiková střednězrnná stěn</t>
  </si>
  <si>
    <t>-165994053</t>
  </si>
  <si>
    <t>"sokl"42,95*0,5</t>
  </si>
  <si>
    <t>"uvnitř objektu"(16,60+12,30+0,60*3+0,45)*0,70</t>
  </si>
  <si>
    <t>28</t>
  </si>
  <si>
    <t>631311134</t>
  </si>
  <si>
    <t>Mazanina z betonu prostého bez zvýšených nároků na prostředí tl. přes 120 do 240 mm tř. C 16/20</t>
  </si>
  <si>
    <t>-1027527580</t>
  </si>
  <si>
    <t xml:space="preserve">Poznámka k souboru cen:_x000D_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</si>
  <si>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6,60*1,00*0,22</t>
  </si>
  <si>
    <t>29</t>
  </si>
  <si>
    <t>631311135</t>
  </si>
  <si>
    <t>Mazanina z betonu prostého bez zvýšených nároků na prostředí tl. přes 120 do 240 mm tř. C 20/25</t>
  </si>
  <si>
    <t>-1641264887</t>
  </si>
  <si>
    <t>"podlaha"</t>
  </si>
  <si>
    <t>16,60*12,30*0,20-6,70*1,00*0,20</t>
  </si>
  <si>
    <t>30</t>
  </si>
  <si>
    <t>-1282068294</t>
  </si>
  <si>
    <t>"podkladní beton"16,60*12,30*0,15</t>
  </si>
  <si>
    <t>31</t>
  </si>
  <si>
    <t>631319013</t>
  </si>
  <si>
    <t>Příplatek k cenám mazanin za úpravu povrchu mazaniny přehlazením, mazanina tl. přes 120 do 240 mm</t>
  </si>
  <si>
    <t>755712573</t>
  </si>
  <si>
    <t xml:space="preserve">Poznámka k souboru cen:_x000D_
1. Ceny -9011 až -9023 lze použít pro mazaniny min. tř. C 8/10. 2. V cenách -9011 až -9023 jsou započteny i náklady za přehlazení povrchu mazaniny ocelovým hladítkem. 3. Ceny -9171 až -9175 lze také použít, bude-li do mazaniny vkládána druhá vrstva výztuže nad sebou oddělená vrstvou betonové směsi, kdy se oceňuje druhé stržení povrchu latí rovněž výměrou (m3) celkové tloušťky tří vrstev mazaniny. </t>
  </si>
  <si>
    <t>32</t>
  </si>
  <si>
    <t>631319204</t>
  </si>
  <si>
    <t>Příplatek k cenám betonových mazanin za vyztužení ocelovými vlákny (drátkobeton) objemové vyztužení 30 kg/m3</t>
  </si>
  <si>
    <t>353269061</t>
  </si>
  <si>
    <t>39,50</t>
  </si>
  <si>
    <t>33</t>
  </si>
  <si>
    <t>634662111</t>
  </si>
  <si>
    <t>Výplň dilatačních spar mazanin akrylátovým tmelem, šířka spáry do 10 mm</t>
  </si>
  <si>
    <t>-2091891243</t>
  </si>
  <si>
    <t xml:space="preserve">Poznámka k souboru cen:_x000D_
1. V cenách jsou započteny i náklady na ochranu okrajů spáry papírovou páskou. 2. V cenách 634 66-21.. a 634 66-31.. jsou započteny i náklady na těsnící provazec z pěnového polyetylénu. </t>
  </si>
  <si>
    <t>160,00*0,5</t>
  </si>
  <si>
    <t>34</t>
  </si>
  <si>
    <t>634911122</t>
  </si>
  <si>
    <t>Řezání dilatačních nebo smršťovacích spár v čerstvé betonové mazanině nebo potěru šířky přes 5 do 10 mm, hloubky přes 10 do 20 mm</t>
  </si>
  <si>
    <t>-74440746</t>
  </si>
  <si>
    <t xml:space="preserve">Poznámka k souboru cen:_x000D_
1. V cenách jsou započteny i náklady na vyčištění spár po řezání. </t>
  </si>
  <si>
    <t>(2,15*2+4,00*5+7,70)*5*0,5</t>
  </si>
  <si>
    <t>35</t>
  </si>
  <si>
    <t>635111142</t>
  </si>
  <si>
    <t>Násyp ze štěrkopísku, písku nebo kameniva pod podlahy s udusáním a urovnáním povrchu z kameniva hrubého 16-32</t>
  </si>
  <si>
    <t>-576184913</t>
  </si>
  <si>
    <t xml:space="preserve">Poznámka k souboru cen:_x000D_
1. Ceny jsou určeny pro násyp vodorovný nebo ve spádu pod podlahy, mazaniny, dlažby a pro násypy na plochých střechách. </t>
  </si>
  <si>
    <t>16,60*12,30*0,20</t>
  </si>
  <si>
    <t>Ostatní konstrukce a práce, bourání</t>
  </si>
  <si>
    <t>36</t>
  </si>
  <si>
    <t>915111111</t>
  </si>
  <si>
    <t>Vodorovné dopravní značení stříkané barvou dělící čára šířky 125 mm souvislá bílá základní</t>
  </si>
  <si>
    <t>-954086609</t>
  </si>
  <si>
    <t xml:space="preserve">Poznámka k souboru cen:_x000D_
1. Ceny jsou určeny pro dělící čáry bílé souvislé č. V1a, bílé přerušované č. V2a, žluté souvislé č. V12b, žluté přerušované č. V12c a vodící čáry bílé č. V4.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915 11 a 915 12 v m délky dělící nebo vodící čáry (včetně mezer), b) u ceny 915 13 v m2 stříkané plochy bez mezer. </t>
  </si>
  <si>
    <t>9,80*8</t>
  </si>
  <si>
    <t>37</t>
  </si>
  <si>
    <t>935932113</t>
  </si>
  <si>
    <t>Odvodňovací plastový žlab pro třídu zatížení A 15 vnitřní šířky 100 mm s krycím roštem můstkovým z pozinkované oceli</t>
  </si>
  <si>
    <t>-781510014</t>
  </si>
  <si>
    <t xml:space="preserve">Poznámka k souboru cen:_x000D_
1. V cenách jsou započteny i náklady na předepsané obetonování a lože z betonu. 2. V cenách nejsou započteny náklady na: a) přípojné kanalizační potrubí, které se oceňuje cenami části A 03 katalogu 827-1 Vedení trubní dálková a přípojná - vodovody a kanalizace, b) zemní práce, které se oceňují cenami katalogu 800-1 Zemní práce. </t>
  </si>
  <si>
    <t>9,50*3</t>
  </si>
  <si>
    <t>38</t>
  </si>
  <si>
    <t>935932611</t>
  </si>
  <si>
    <t>Odvodňovací plastový žlab vpusť s kalovým košem pro žlab vnitřní šířky 100 mm</t>
  </si>
  <si>
    <t>kus</t>
  </si>
  <si>
    <t>-764066464</t>
  </si>
  <si>
    <t>39</t>
  </si>
  <si>
    <t>962042321</t>
  </si>
  <si>
    <t>Bourání zdiva z betonu prostého nadzákladového objemu přes 1 m3</t>
  </si>
  <si>
    <t>-573914930</t>
  </si>
  <si>
    <t xml:space="preserve">Poznámka k souboru cen:_x000D_
1. Bourání pilířů o průřezu přes 0,36 m2 se oceňuje cenami -2320 a - 2321 jako bourání zdiva nadzákladového z betonu prostého. </t>
  </si>
  <si>
    <t>"montážní jáma"21,80</t>
  </si>
  <si>
    <t>40</t>
  </si>
  <si>
    <t>965043341</t>
  </si>
  <si>
    <t>Bourání mazanin betonových s potěrem nebo teracem tl. do 100 mm, plochy přes 4 m2</t>
  </si>
  <si>
    <t>-1137180318</t>
  </si>
  <si>
    <t>16,60*12,30*0,10</t>
  </si>
  <si>
    <t>41</t>
  </si>
  <si>
    <t>965043441</t>
  </si>
  <si>
    <t>Bourání mazanin betonových s potěrem nebo teracem tl. do 150 mm, plochy přes 4 m2</t>
  </si>
  <si>
    <t>-1941624133</t>
  </si>
  <si>
    <t>16,60*12,30*0,50</t>
  </si>
  <si>
    <t>"před vjezdem"31,40*0,20*0,5</t>
  </si>
  <si>
    <t>42</t>
  </si>
  <si>
    <t>965049111</t>
  </si>
  <si>
    <t>Bourání mazanin Příplatek k cenám za bourání mazanin betonových se svařovanou sítí, tl. do 100 mm</t>
  </si>
  <si>
    <t>-1748636960</t>
  </si>
  <si>
    <t>"přeed vjezdem"31,40*0,20*0,5</t>
  </si>
  <si>
    <t>43</t>
  </si>
  <si>
    <t>978013191</t>
  </si>
  <si>
    <t>Otlučení vápenných nebo vápenocementových omítek vnitřních ploch stěn s vyškrabáním spar, s očištěním zdiva, v rozsahu přes 50 do 100 %</t>
  </si>
  <si>
    <t>-1777935462</t>
  </si>
  <si>
    <t xml:space="preserve">Poznámka k souboru cen:_x000D_
1. Položky lze použít i pro ocenění otlučení sádrových, hliněných apod. vnitřních omítek. </t>
  </si>
  <si>
    <t>(32,30+12,30)*2*1,00*0,5+(1,40+0,48)*2*1,00*0,5</t>
  </si>
  <si>
    <t>-(1,20*9+1,90+1,00+2,49*2+1,55)*1,00*0,5</t>
  </si>
  <si>
    <t>44</t>
  </si>
  <si>
    <t>978059541</t>
  </si>
  <si>
    <t>Odsekání obkladů stěn včetně otlučení podkladní omítky až na zdivo z obkládaček vnitřních, z jakýchkoliv materiálů, plochy přes 1 m2</t>
  </si>
  <si>
    <t>1493227719</t>
  </si>
  <si>
    <t xml:space="preserve">Poznámka k souboru cen:_x000D_
1. Odsekání soklíků se oceňuje cenami souboru cen 965 08. </t>
  </si>
  <si>
    <t>72,73*0,5</t>
  </si>
  <si>
    <t>45</t>
  </si>
  <si>
    <t>980 101</t>
  </si>
  <si>
    <t>demontáž a zpětná montáž a zasekání do zdiva rovodů ÚT,TUV, SV</t>
  </si>
  <si>
    <t>Kč</t>
  </si>
  <si>
    <t>-816337110</t>
  </si>
  <si>
    <t>997</t>
  </si>
  <si>
    <t>Přesun sutě</t>
  </si>
  <si>
    <t>46</t>
  </si>
  <si>
    <t>997013111</t>
  </si>
  <si>
    <t>Vnitrostaveništní doprava suti a vybouraných hmot vodorovně do 50 m svisle s použitím mechanizace pro budovy a haly výšky do 6 m</t>
  </si>
  <si>
    <t>63582455</t>
  </si>
  <si>
    <t xml:space="preserve">Poznámka k souboru cen:_x000D_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užije se pro ocenění dopravy suti cena -3111 (pro nejmenší výšku, tj. 6 m). 3. Montáž, demontáž a pronájem shozu se ocení cenami souboru cen 997 01-33 Shoz suti. 4. Ceny -3151 až -3162 lze použít v případě, kdy dochází ke ztížení dopravy suti např. tím, že není možné instalovat jeřáb. </t>
  </si>
  <si>
    <t>47</t>
  </si>
  <si>
    <t>997013501</t>
  </si>
  <si>
    <t>Odvoz suti a vybouraných hmot na skládku nebo meziskládku se složením, na vzdálenost do 1 km</t>
  </si>
  <si>
    <t>339747229</t>
  </si>
  <si>
    <t xml:space="preserve">Poznámka k souboru cen:_x000D_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</si>
  <si>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48</t>
  </si>
  <si>
    <t>997013509</t>
  </si>
  <si>
    <t>Odvoz suti a vybouraných hmot na skládku nebo meziskládku se složením, na vzdálenost Příplatek k ceně za každý další i započatý 1 km přes 1 km</t>
  </si>
  <si>
    <t>-198909327</t>
  </si>
  <si>
    <t>330,37*6</t>
  </si>
  <si>
    <t>49</t>
  </si>
  <si>
    <t>997013801</t>
  </si>
  <si>
    <t>Poplatek za uložení stavebního odpadu na skládce (skládkovné) betonového</t>
  </si>
  <si>
    <t>1340581885</t>
  </si>
  <si>
    <t xml:space="preserve">Poznámka k souboru cen:_x000D_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</si>
  <si>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50</t>
  </si>
  <si>
    <t>997211611</t>
  </si>
  <si>
    <t>Nakládání suti nebo vybouraných hmot na dopravní prostředky pro vodorovnou dopravu suti</t>
  </si>
  <si>
    <t>1898280000</t>
  </si>
  <si>
    <t>998</t>
  </si>
  <si>
    <t>Přesun hmot</t>
  </si>
  <si>
    <t>51</t>
  </si>
  <si>
    <t>998011001</t>
  </si>
  <si>
    <t>Přesun hmot pro budovy občanské výstavby, bydlení, výrobu a služby s nosnou svislou konstrukcí zděnou z cihel, tvárnic nebo kamene vodorovná dopravní vzdálenost do 100 m pro budovy výšky do 6 m</t>
  </si>
  <si>
    <t>-929700890</t>
  </si>
  <si>
    <t xml:space="preserve">Poznámka k souboru cen:_x000D_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</si>
  <si>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</si>
  <si>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</si>
  <si>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</si>
  <si>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</si>
  <si>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52</t>
  </si>
  <si>
    <t>711111001</t>
  </si>
  <si>
    <t>Provedení izolace proti zemní vlhkosti natěradly a tmely za studena na ploše vodorovné V nátěrem penetračním</t>
  </si>
  <si>
    <t>-736995882</t>
  </si>
  <si>
    <t xml:space="preserve">Poznámka k souboru cen:_x000D_
1. Izolace plochy jednotlivě do 10 m2 se oceňují skladebně cenou příslušné izolace a cenou 711 19-9095 Příplatek za plochu do 10 m2. </t>
  </si>
  <si>
    <t>53</t>
  </si>
  <si>
    <t>111631500</t>
  </si>
  <si>
    <t>Výrobky asfaltové izolační a zálivkové hmoty asfalty oxidované stavebně-izolační k penetraci suchých a očištěných podkladů pod asfaltové izolační krytiny a izolace ALP/9 bal 9 kg</t>
  </si>
  <si>
    <t>342209057</t>
  </si>
  <si>
    <t>Poznámka k položce:
Spotřeba 0,3-0,4kg/m2 dle povrchu, ředidlo technický benzín</t>
  </si>
  <si>
    <t>200*0,0003 'Přepočtené koeficientem množství</t>
  </si>
  <si>
    <t>54</t>
  </si>
  <si>
    <t>711112001</t>
  </si>
  <si>
    <t>Provedení izolace proti zemní vlhkosti natěradly a tmely za studena na ploše svislé S nátěrem penetračním</t>
  </si>
  <si>
    <t>858676579</t>
  </si>
  <si>
    <t>"před vjezdem"</t>
  </si>
  <si>
    <t>16,60*0,25</t>
  </si>
  <si>
    <t>55</t>
  </si>
  <si>
    <t>1720230721</t>
  </si>
  <si>
    <t>28,51*1,20*0,001</t>
  </si>
  <si>
    <t>0,03*1,2 'Přepočtené koeficientem množství</t>
  </si>
  <si>
    <t>56</t>
  </si>
  <si>
    <t>711131811</t>
  </si>
  <si>
    <t>Odstranění izolace proti zemní vlhkosti na ploše vodorovné V</t>
  </si>
  <si>
    <t>-999804053</t>
  </si>
  <si>
    <t xml:space="preserve">Poznámka k souboru cen:_x000D_
1. Ceny se používají pro odstranění hydroizolačních pásů a folií bez rozlišení tloušťky a počtu vrstev. </t>
  </si>
  <si>
    <t>57</t>
  </si>
  <si>
    <t>711141559</t>
  </si>
  <si>
    <t>Provedení izolace proti zemní vlhkosti pásy přitavením NAIP na ploše vodorovné V</t>
  </si>
  <si>
    <t>483438141</t>
  </si>
  <si>
    <t xml:space="preserve">Poznámka k souboru cen:_x000D_
1. Izolace plochy jednotlivě do 10 m2 se oceňují skladebně cenou příslušné izolace a cenou 711 19-9097 Příplatek za plochu do 10 m2. </t>
  </si>
  <si>
    <t>58</t>
  </si>
  <si>
    <t>628321340</t>
  </si>
  <si>
    <t>Pásy asfaltované těžké vložka skleněná rohož  (V 60 S 40)</t>
  </si>
  <si>
    <t>2145744286</t>
  </si>
  <si>
    <t>204,19</t>
  </si>
  <si>
    <t>204,19*1,15 'Přepočtené koeficientem množství</t>
  </si>
  <si>
    <t>59</t>
  </si>
  <si>
    <t>711142559</t>
  </si>
  <si>
    <t>Provedení izolace proti zemní vlhkosti pásy přitavením NAIP na ploše svislé S</t>
  </si>
  <si>
    <t>525559622</t>
  </si>
  <si>
    <t>60</t>
  </si>
  <si>
    <t>617128467</t>
  </si>
  <si>
    <t>28,51</t>
  </si>
  <si>
    <t>28,51*1,2 'Přepočtené koeficientem množství</t>
  </si>
  <si>
    <t>61</t>
  </si>
  <si>
    <t>998711101</t>
  </si>
  <si>
    <t>Přesun hmot pro izolace proti vodě, vlhkosti a plynům stanovený z hmotnosti přesunovaného materiálu vodorovná dopravní vzdálenost do 50 m v objektech výšky do 6 m</t>
  </si>
  <si>
    <t>800951345</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</si>
  <si>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</si>
  <si>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713</t>
  </si>
  <si>
    <t>Izolace tepelné</t>
  </si>
  <si>
    <t>62</t>
  </si>
  <si>
    <t>713121111</t>
  </si>
  <si>
    <t>Montáž tepelné izolace podlah rohožemi, pásy, deskami, dílci, bloky (izolační materiál ve specifikaci) kladenými volně jednovrstvá</t>
  </si>
  <si>
    <t>-588233665</t>
  </si>
  <si>
    <t xml:space="preserve">Poznámka k souboru cen:_x000D_
1. Množství tepelné izolace podlah okrajovými pásky k ceně -1211 se určuje v m projektované délky obložení (bez přesahů) na obvodu podlahy. </t>
  </si>
  <si>
    <t>63</t>
  </si>
  <si>
    <t>283764170</t>
  </si>
  <si>
    <t>Desky z lehčených plastů desky z extrudovaného polystyrenu desky z extrudovaného polystyrenuL XPS 300 SF hladký povrch, ozub po celém obvodu 1265 x 615 mm (krycí plocha 0,75 m2) 50 mm</t>
  </si>
  <si>
    <t>-74562514</t>
  </si>
  <si>
    <t>204,18</t>
  </si>
  <si>
    <t>204,18*1,02 'Přepočtené koeficientem množství</t>
  </si>
  <si>
    <t>64</t>
  </si>
  <si>
    <t>713121211</t>
  </si>
  <si>
    <t>Montáž tepelné izolace podlah okrajovými pásky kladenými volně</t>
  </si>
  <si>
    <t>766640861</t>
  </si>
  <si>
    <t>"kolem stěn"</t>
  </si>
  <si>
    <t>12,30+16,60*2</t>
  </si>
  <si>
    <t>65</t>
  </si>
  <si>
    <t>631402740</t>
  </si>
  <si>
    <t>Vlákno minerální a výrobky z něj (desky, skruže, pásy, rohože, vložkové pytle apod.) výrobky  z minerální vlny  - izolace plovoucích podlah izolační okrajové pásky, k zamezení zvukových a tepelných mostů mezi plovoucí mazaninou, dřevěnou podlahou a procházejícím zdivem šířka 120 mm tl. 12 mm</t>
  </si>
  <si>
    <t>30327892</t>
  </si>
  <si>
    <t>45,5</t>
  </si>
  <si>
    <t>66</t>
  </si>
  <si>
    <t>998713101</t>
  </si>
  <si>
    <t>Přesun hmot pro izolace tepelné stanovený z hmotnosti přesunovaného materiálu vodorovná dopravní vzdálenost do 50 m v objektech výšky do 6 m</t>
  </si>
  <si>
    <t>-1908407969</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</si>
  <si>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</si>
  <si>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721</t>
  </si>
  <si>
    <t>Zdravotechnika - vnitřní kanalizace</t>
  </si>
  <si>
    <t>67</t>
  </si>
  <si>
    <t>721 101</t>
  </si>
  <si>
    <t>napojení na stávající šachtu</t>
  </si>
  <si>
    <t>922594159</t>
  </si>
  <si>
    <t>68</t>
  </si>
  <si>
    <t>721173401</t>
  </si>
  <si>
    <t>Potrubí z plastových trub PVC SN4 svodné (ležaté) DN 110</t>
  </si>
  <si>
    <t>-613551202</t>
  </si>
  <si>
    <t xml:space="preserve">Poznámka k souboru cen:_x000D_
1. Cenami -3315 až -3317 se oceňuje svislé potrubí od střešního vtoku po čisticí kus. 2. Ochrany odpadního a připojovacího potrubí z plastových trub se oceňují cenami souboru cen 722 18- . . Ochrana potrubí, části A 02. 3. V cenách potrubí z polyetylenových trub jsou započteny náklady na montáž kotevních prvků, jejich dodání se oceňuje ve specifikaci. </t>
  </si>
  <si>
    <t>30,0*0,5</t>
  </si>
  <si>
    <t>69</t>
  </si>
  <si>
    <t>721290111</t>
  </si>
  <si>
    <t>Zkouška těsnosti kanalizace v objektech vodou do DN 125</t>
  </si>
  <si>
    <t>-1464663142</t>
  </si>
  <si>
    <t xml:space="preserve">Poznámka k souboru cen:_x000D_
1. V ceně -0123 není započteno dodání média; jeho dodávka se oceňuje ve specifikaci. </t>
  </si>
  <si>
    <t>70</t>
  </si>
  <si>
    <t>998721101</t>
  </si>
  <si>
    <t>Přesun hmot pro vnitřní kanalizace stanovený z hmotnosti přesunovaného materiálu vodorovná dopravní vzdálenost do 50 m v objektech výšky do 6 m</t>
  </si>
  <si>
    <t>1693146216</t>
  </si>
  <si>
    <t>767</t>
  </si>
  <si>
    <t>Konstrukce zámečnické</t>
  </si>
  <si>
    <t>71</t>
  </si>
  <si>
    <t>767 101</t>
  </si>
  <si>
    <t>dodávka a monrtáž schodiště pozinkovaného 5 stupňů</t>
  </si>
  <si>
    <t>-555360824</t>
  </si>
  <si>
    <t>"montážní jáma"2</t>
  </si>
  <si>
    <t>72</t>
  </si>
  <si>
    <t>767995114</t>
  </si>
  <si>
    <t>Montáž ostatních atypických zámečnických konstrukcí hmotnosti přes 20 do 50 kg</t>
  </si>
  <si>
    <t>kg</t>
  </si>
  <si>
    <t>-2075254648</t>
  </si>
  <si>
    <t xml:space="preserve">Poznámka k souboru cen:_x000D_
1. Určení cen se řídí hmotností jednotlivě montovaného dílu konstrukce. </t>
  </si>
  <si>
    <t>"montážní jáma"23,80*9,26</t>
  </si>
  <si>
    <t>73</t>
  </si>
  <si>
    <t>553 101</t>
  </si>
  <si>
    <t>dodávka pozinkovaného úhelníku 100x100 6 mm</t>
  </si>
  <si>
    <t>731982205</t>
  </si>
  <si>
    <t>74</t>
  </si>
  <si>
    <t>998767101</t>
  </si>
  <si>
    <t>Přesun hmot pro zámečnické konstrukce stanovený z hmotnosti přesunovaného materiálu vodorovná dopravní vzdálenost do 50 m v objektech výšky do 6 m</t>
  </si>
  <si>
    <t>1152971951</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</si>
  <si>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</si>
  <si>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781</t>
  </si>
  <si>
    <t>Dokončovací práce - obklady</t>
  </si>
  <si>
    <t>75</t>
  </si>
  <si>
    <t>781471112</t>
  </si>
  <si>
    <t>Montáž obkladů vnitřních stěn z dlaždic keramických kladených do malty režných nebo glazovaných hladkých do 12 ks/m2</t>
  </si>
  <si>
    <t>1908149439</t>
  </si>
  <si>
    <t>"montážní jáma"18,41</t>
  </si>
  <si>
    <t>"obvodové stěny"(16,60+12,30+0,60*4+0,45)*0,30</t>
  </si>
  <si>
    <t>76</t>
  </si>
  <si>
    <t xml:space="preserve">597 101 </t>
  </si>
  <si>
    <t>dodávka keramických obkladů</t>
  </si>
  <si>
    <t>-621047533</t>
  </si>
  <si>
    <t>27,94*1,10</t>
  </si>
  <si>
    <t>77</t>
  </si>
  <si>
    <t>998781101</t>
  </si>
  <si>
    <t>Přesun hmot pro obklady keramické stanovený z hmotnosti přesunovaného materiálu vodorovná dopravní vzdálenost do 50 m v objektech výšky do 6 m</t>
  </si>
  <si>
    <t>858876194</t>
  </si>
  <si>
    <t>783</t>
  </si>
  <si>
    <t>Dokončovací práce - nátěry</t>
  </si>
  <si>
    <t>78</t>
  </si>
  <si>
    <t>783823135</t>
  </si>
  <si>
    <t>Penetrační nátěr omítek hladkých omítek hladkých, zrnitých tenkovrstvých nebo štukových stupně členitosti 1 a 2 silikonový</t>
  </si>
  <si>
    <t>139812156</t>
  </si>
  <si>
    <t>(6,78+1,00)*2*1,40</t>
  </si>
  <si>
    <t>79</t>
  </si>
  <si>
    <t>783826315</t>
  </si>
  <si>
    <t>Nátěr omítek se schopností překlenutí trhlin mikroarmovací silikonový</t>
  </si>
  <si>
    <t>1468735117</t>
  </si>
  <si>
    <t>Práce a dodávky M</t>
  </si>
  <si>
    <t>21-M</t>
  </si>
  <si>
    <t>Elektromontáže</t>
  </si>
  <si>
    <t>80</t>
  </si>
  <si>
    <t>21 101</t>
  </si>
  <si>
    <t>dodávka a montáž elektroinstalace</t>
  </si>
  <si>
    <t>2138610588</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</si>
  <si>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</si>
  <si>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</si>
  <si>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</si>
  <si>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</si>
  <si>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charset val="238"/>
      </rPr>
      <t xml:space="preserve">Rekapitulace stavby </t>
    </r>
    <r>
      <rPr>
        <sz val="9"/>
        <rFont val="Trebuchet MS"/>
        <charset val="238"/>
      </rPr>
      <t>obsahuje sestavu Rekapitulace stavby a Rekapitulace objektů stavby a soupisů prací.</t>
    </r>
  </si>
  <si>
    <r>
      <rPr>
        <sz val="8"/>
        <rFont val="Trebuchet MS"/>
        <charset val="238"/>
      </rPr>
      <t xml:space="preserve">V sestavě </t>
    </r>
    <r>
      <rPr>
        <b/>
        <sz val="9"/>
        <rFont val="Trebuchet MS"/>
        <charset val="238"/>
      </rPr>
      <t>Rekapitulace stavby</t>
    </r>
    <r>
      <rPr>
        <sz val="9"/>
        <rFont val="Trebuchet MS"/>
        <charset val="238"/>
      </rPr>
      <t xml:space="preserve"> jsou uvedeny informace identifikující předmět veřejné zakázky na stavební práce, KSO, CC-CZ, CZ-CPV, CZ-CPA a rekapitulaci </t>
    </r>
  </si>
  <si>
    <t>celkové nabídkové ceny uchazeče.</t>
  </si>
  <si>
    <r>
      <rPr>
        <sz val="8"/>
        <rFont val="Trebuchet MS"/>
        <charset val="238"/>
      </rPr>
      <t xml:space="preserve">V sestavě </t>
    </r>
    <r>
      <rPr>
        <b/>
        <sz val="9"/>
        <rFont val="Trebuchet MS"/>
        <charset val="238"/>
      </rPr>
      <t>Rekapitulace objektů stavby a soupisů prací</t>
    </r>
    <r>
      <rPr>
        <sz val="9"/>
        <rFont val="Trebuchet MS"/>
        <charset val="238"/>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</si>
  <si>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</si>
  <si>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</si>
  <si>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</si>
  <si>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</si>
  <si>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</si>
  <si>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</si>
  <si>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</si>
  <si>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</si>
  <si>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</si>
  <si>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</si>
  <si>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</si>
  <si>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</si>
  <si>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</si>
  <si>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charset val="238"/>
      </rPr>
      <t xml:space="preserve">Soupis prací </t>
    </r>
    <r>
      <rPr>
        <sz val="9"/>
        <rFont val="Trebuchet MS"/>
        <charset val="238"/>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</si>
  <si>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</si>
  <si>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charset val="238"/>
      </rPr>
      <t>Krycí list soupisu</t>
    </r>
    <r>
      <rPr>
        <sz val="9"/>
        <rFont val="Trebuchet MS"/>
        <charset val="238"/>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</si>
  <si>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</si>
  <si>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charset val="238"/>
      </rPr>
      <t>Rekapitulace členění soupisu prací</t>
    </r>
    <r>
      <rPr>
        <sz val="9"/>
        <rFont val="Trebuchet MS"/>
        <charset val="238"/>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</si>
  <si>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</si>
  <si>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charset val="238"/>
      </rPr>
      <t xml:space="preserve">Soupis prací </t>
    </r>
    <r>
      <rPr>
        <sz val="9"/>
        <rFont val="Trebuchet MS"/>
        <charset val="238"/>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</si>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</sst>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
    <numFmt numFmtId="165" formatCode="dd\.mm\.yyyy"/>
    <numFmt numFmtId="166" formatCode="#,##0.00000"/>
  </numFmts>
  <fonts count="51">
    <font>
      <sz val="8"/>
      <name val="Trebuchet MS"/>
      <family val="2"/>
    </font>
    <font>
      <sz val="8"/>
      <color rgb="FF969696"/>
      <name val="Trebuchet MS"/>
    </font>
    <font>
      <sz val="9"/>
      <name val="Trebuchet MS"/>
    </font>
    <font>
      <b/>
      <sz val="12"/>
      <name val="Trebuchet MS"/>
    </font>
    <font>
      <sz val="11"/>
      <name val="Trebuchet MS"/>
    </font>
    <font>
      <sz val="12"/>
      <color rgb="FF003366"/>
      <name val="Trebuchet MS"/>
    </font>
    <font>
      <sz val="10"/>
      <color rgb="FF003366"/>
      <name val="Trebuchet MS"/>
    </font>
    <font>
      <sz val="8"/>
      <color rgb="FF003366"/>
      <name val="Trebuchet MS"/>
    </font>
    <font>
      <sz val="8"/>
      <color rgb="FF800080"/>
      <name val="Trebuchet MS"/>
    </font>
    <font>
      <sz val="8"/>
      <color rgb="FF505050"/>
      <name val="Trebuchet MS"/>
    </font>
    <font>
      <sz val="8"/>
      <color rgb="FFFF0000"/>
      <name val="Trebuchet MS"/>
    </font>
    <font>
      <sz val="8"/>
      <color rgb="FF0000A8"/>
      <name val="Trebuchet MS"/>
    </font>
    <font>
      <sz val="8"/>
      <name val="Trebuchet MS"/>
      <charset val="238"/>
    </font>
    <font>
      <sz val="8"/>
      <color rgb="FFFAE682"/>
      <name val="Trebuchet MS"/>
    </font>
    <font>
      <sz val="10"/>
      <name val="Trebuchet MS"/>
    </font>
    <font>
      <sz val="10"/>
      <color rgb="FF960000"/>
      <name val="Trebuchet MS"/>
    </font>
    <font>
      <u/>
      <sz val="10"/>
      <color theme="10"/>
      <name val="Trebuchet MS"/>
    </font>
    <font>
      <b/>
      <sz val="16"/>
      <name val="Trebuchet MS"/>
    </font>
    <font>
      <sz val="8"/>
      <color rgb="FF3366FF"/>
      <name val="Trebuchet MS"/>
    </font>
    <font>
      <b/>
      <sz val="12"/>
      <color rgb="FF969696"/>
      <name val="Trebuchet MS"/>
    </font>
    <font>
      <sz val="9"/>
      <color rgb="FF969696"/>
      <name val="Trebuchet MS"/>
    </font>
    <font>
      <b/>
      <sz val="8"/>
      <color rgb="FF969696"/>
      <name val="Trebuchet MS"/>
    </font>
    <font>
      <b/>
      <sz val="10"/>
      <name val="Trebuchet MS"/>
    </font>
    <font>
      <b/>
      <sz val="9"/>
      <name val="Trebuchet MS"/>
    </font>
    <font>
      <sz val="12"/>
      <color rgb="FF969696"/>
      <name val="Trebuchet MS"/>
    </font>
    <font>
      <b/>
      <sz val="12"/>
      <color rgb="FF960000"/>
      <name val="Trebuchet MS"/>
    </font>
    <font>
      <sz val="12"/>
      <name val="Trebuchet MS"/>
    </font>
    <font>
      <sz val="18"/>
      <color theme="10"/>
      <name val="Wingdings 2"/>
    </font>
    <font>
      <b/>
      <sz val="11"/>
      <color rgb="FF003366"/>
      <name val="Trebuchet MS"/>
    </font>
    <font>
      <sz val="11"/>
      <color rgb="FF003366"/>
      <name val="Trebuchet MS"/>
    </font>
    <font>
      <b/>
      <sz val="11"/>
      <name val="Trebuchet MS"/>
    </font>
    <font>
      <sz val="11"/>
      <color rgb="FF969696"/>
      <name val="Trebuchet MS"/>
    </font>
    <font>
      <sz val="10"/>
      <color theme="10"/>
      <name val="Trebuchet MS"/>
    </font>
    <font>
      <b/>
      <sz val="12"/>
      <color rgb="FF800000"/>
      <name val="Trebuchet MS"/>
    </font>
    <font>
      <sz val="9"/>
      <color rgb="FF000000"/>
      <name val="Trebuchet MS"/>
    </font>
    <font>
      <sz val="8"/>
      <color rgb="FF960000"/>
      <name val="Trebuchet MS"/>
    </font>
    <font>
      <b/>
      <sz val="8"/>
      <name val="Trebuchet MS"/>
    </font>
    <font>
      <sz val="7"/>
      <color rgb="FF969696"/>
      <name val="Trebuchet MS"/>
    </font>
    <font>
      <i/>
      <sz val="7"/>
      <color rgb="FF969696"/>
      <name val="Trebuchet MS"/>
    </font>
    <font>
      <sz val="8"/>
      <color rgb="FF800080"/>
      <name val="Trebuchet MS"/>
    </font>
    <font>
      <sz val="8"/>
      <color rgb="FFFF0000"/>
      <name val="Trebuchet MS"/>
    </font>
    <font>
      <i/>
      <sz val="8"/>
      <color rgb="FF0000FF"/>
      <name val="Trebuchet MS"/>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
      <i/>
      <sz val="9"/>
      <name val="Trebuchet MS"/>
      <charset val="238"/>
    </font>
  </fonts>
  <fills count="7">
    <fill>
      <patternFill patternType="none"/>
    </fill>
    <fill>
      <patternFill patternType="gray125"/>
    </fill>
    <fill>
      <patternFill patternType="none"/>
    </fill>
    <fill>
      <patternFill patternType="solid">
        <fgColor rgb="FFFAE682"/>
      </patternFill>
    </fill>
    <fill>
      <patternFill patternType="solid">
        <fgColor rgb="FFFFFFCC"/>
      </patternFill>
    </fill>
    <fill>
      <patternFill patternType="solid">
        <fgColor rgb="FFBEBEBE"/>
      </patternFill>
    </fill>
    <fill>
      <patternFill patternType="solid">
        <fgColor rgb="FFD2D2D2"/>
      </patternFill>
    </fill>
  </fills>
  <borders count="37">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right style="thin">
        <color rgb="FF000000"/>
      </right>
      <top style="hair">
        <color rgb="FF969696"/>
      </top>
      <bottom/>
      <diagonal/>
    </border>
    <border>
      <left/>
      <right style="thin">
        <color rgb="FF000000"/>
      </right>
      <top style="hair">
        <color rgb="FF000000"/>
      </top>
      <bottom style="hair">
        <color rgb="FF000000"/>
      </bottom>
      <diagonal/>
    </border>
    <border>
      <left style="hair">
        <color rgb="FF969696"/>
      </left>
      <right style="hair">
        <color rgb="FF969696"/>
      </right>
      <top style="hair">
        <color rgb="FF969696"/>
      </top>
      <bottom style="hair">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49" fillId="0" borderId="0" applyNumberFormat="0" applyFill="0" applyBorder="0" applyAlignment="0" applyProtection="0"/>
  </cellStyleXfs>
  <cellXfs count="401">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Font="1" applyAlignment="1">
      <alignment vertical="center" wrapText="1"/>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horizontal="center" vertical="center" wrapText="1"/>
    </xf>
    <xf numFmtId="0" fontId="7" fillId="0" borderId="0" xfId="0" applyFont="1" applyAlignment="1"/>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pplyProtection="1">
      <alignment horizontal="center" vertical="center"/>
      <protection locked="0"/>
    </xf>
    <xf numFmtId="0" fontId="13" fillId="3" borderId="0" xfId="0" applyFont="1" applyFill="1" applyAlignment="1" applyProtection="1">
      <alignment horizontal="left" vertical="center"/>
    </xf>
    <xf numFmtId="0" fontId="14" fillId="3" borderId="0" xfId="0" applyFont="1" applyFill="1" applyAlignment="1" applyProtection="1">
      <alignment vertical="center"/>
    </xf>
    <xf numFmtId="0" fontId="15" fillId="3" borderId="0" xfId="0" applyFont="1" applyFill="1" applyAlignment="1" applyProtection="1">
      <alignment horizontal="left" vertical="center"/>
    </xf>
    <xf numFmtId="0" fontId="16" fillId="3" borderId="0" xfId="1" applyFont="1" applyFill="1" applyAlignment="1" applyProtection="1">
      <alignment vertical="center"/>
    </xf>
    <xf numFmtId="0" fontId="49" fillId="3" borderId="0" xfId="1" applyFill="1"/>
    <xf numFmtId="0" fontId="0" fillId="3" borderId="0" xfId="0" applyFill="1"/>
    <xf numFmtId="0" fontId="13" fillId="3" borderId="0" xfId="0" applyFont="1" applyFill="1" applyAlignment="1">
      <alignment horizontal="lef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applyProtection="1"/>
    <xf numFmtId="0" fontId="0" fillId="0" borderId="5" xfId="0" applyBorder="1" applyProtection="1"/>
    <xf numFmtId="0" fontId="0" fillId="0" borderId="0" xfId="0" applyBorder="1" applyProtection="1"/>
    <xf numFmtId="0" fontId="17" fillId="0" borderId="0" xfId="0" applyFont="1" applyBorder="1" applyAlignment="1" applyProtection="1">
      <alignment horizontal="left" vertical="center"/>
    </xf>
    <xf numFmtId="0" fontId="0" fillId="0" borderId="6" xfId="0" applyBorder="1" applyProtection="1"/>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pplyProtection="1">
      <alignment horizontal="left" vertical="top"/>
    </xf>
    <xf numFmtId="0" fontId="2" fillId="0" borderId="0" xfId="0" applyFont="1" applyBorder="1" applyAlignment="1" applyProtection="1">
      <alignment horizontal="left" vertical="center"/>
    </xf>
    <xf numFmtId="0" fontId="3" fillId="0" borderId="0" xfId="0" applyFont="1" applyBorder="1" applyAlignment="1" applyProtection="1">
      <alignment horizontal="left" vertical="top"/>
    </xf>
    <xf numFmtId="0" fontId="20" fillId="0" borderId="0" xfId="0" applyFont="1" applyBorder="1" applyAlignment="1" applyProtection="1">
      <alignment horizontal="left" vertical="center"/>
    </xf>
    <xf numFmtId="0" fontId="2" fillId="4" borderId="0" xfId="0" applyFont="1" applyFill="1" applyBorder="1" applyAlignment="1" applyProtection="1">
      <alignment horizontal="left" vertical="center"/>
      <protection locked="0"/>
    </xf>
    <xf numFmtId="49" fontId="2" fillId="4" borderId="0" xfId="0" applyNumberFormat="1" applyFont="1" applyFill="1" applyBorder="1" applyAlignment="1" applyProtection="1">
      <alignment horizontal="left" vertical="center"/>
      <protection locked="0"/>
    </xf>
    <xf numFmtId="0" fontId="0" fillId="0" borderId="7" xfId="0" applyBorder="1" applyProtection="1"/>
    <xf numFmtId="0" fontId="0" fillId="0" borderId="5" xfId="0" applyFont="1" applyBorder="1" applyAlignment="1" applyProtection="1">
      <alignment vertical="center"/>
    </xf>
    <xf numFmtId="0" fontId="0" fillId="0" borderId="0" xfId="0" applyFont="1" applyBorder="1" applyAlignment="1" applyProtection="1">
      <alignment vertical="center"/>
    </xf>
    <xf numFmtId="0" fontId="22" fillId="0" borderId="8" xfId="0" applyFont="1" applyBorder="1" applyAlignment="1" applyProtection="1">
      <alignment horizontal="left" vertical="center"/>
    </xf>
    <xf numFmtId="0" fontId="0" fillId="0" borderId="8" xfId="0" applyFont="1" applyBorder="1" applyAlignment="1" applyProtection="1">
      <alignment vertical="center"/>
    </xf>
    <xf numFmtId="0" fontId="0" fillId="0" borderId="6" xfId="0" applyFont="1" applyBorder="1" applyAlignment="1" applyProtection="1">
      <alignment vertical="center"/>
    </xf>
    <xf numFmtId="0" fontId="1" fillId="0" borderId="0" xfId="0" applyFont="1" applyBorder="1" applyAlignment="1" applyProtection="1">
      <alignment horizontal="right" vertical="center"/>
    </xf>
    <xf numFmtId="0" fontId="1" fillId="0" borderId="5" xfId="0" applyFont="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left" vertical="center"/>
    </xf>
    <xf numFmtId="0" fontId="1" fillId="0" borderId="6" xfId="0" applyFont="1" applyBorder="1" applyAlignment="1" applyProtection="1">
      <alignment vertical="center"/>
    </xf>
    <xf numFmtId="0" fontId="0" fillId="5" borderId="0" xfId="0" applyFont="1" applyFill="1" applyBorder="1" applyAlignment="1" applyProtection="1">
      <alignment vertical="center"/>
    </xf>
    <xf numFmtId="0" fontId="3" fillId="5" borderId="9" xfId="0" applyFont="1" applyFill="1" applyBorder="1" applyAlignment="1" applyProtection="1">
      <alignment horizontal="left" vertical="center"/>
    </xf>
    <xf numFmtId="0" fontId="0" fillId="5" borderId="10" xfId="0" applyFont="1" applyFill="1" applyBorder="1" applyAlignment="1" applyProtection="1">
      <alignment vertical="center"/>
    </xf>
    <xf numFmtId="0" fontId="3" fillId="5" borderId="10" xfId="0" applyFont="1" applyFill="1" applyBorder="1" applyAlignment="1" applyProtection="1">
      <alignment horizontal="center" vertical="center"/>
    </xf>
    <xf numFmtId="0" fontId="0" fillId="5" borderId="6" xfId="0" applyFont="1" applyFill="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0" fillId="0" borderId="5" xfId="0" applyFont="1" applyBorder="1" applyAlignment="1">
      <alignment vertical="center"/>
    </xf>
    <xf numFmtId="0" fontId="17" fillId="0" borderId="0" xfId="0" applyFont="1" applyAlignment="1" applyProtection="1">
      <alignment horizontal="left" vertical="center"/>
    </xf>
    <xf numFmtId="0" fontId="0" fillId="0" borderId="0" xfId="0" applyFont="1" applyAlignment="1" applyProtection="1">
      <alignment vertical="center"/>
    </xf>
    <xf numFmtId="0" fontId="2" fillId="0" borderId="5" xfId="0" applyFont="1" applyBorder="1" applyAlignment="1" applyProtection="1">
      <alignment vertical="center"/>
    </xf>
    <xf numFmtId="0" fontId="20" fillId="0" borderId="0" xfId="0" applyFont="1" applyAlignment="1" applyProtection="1">
      <alignment horizontal="left" vertical="center"/>
    </xf>
    <xf numFmtId="0" fontId="2" fillId="0" borderId="0" xfId="0" applyFont="1" applyAlignment="1" applyProtection="1">
      <alignment vertical="center"/>
    </xf>
    <xf numFmtId="0" fontId="2" fillId="0" borderId="5" xfId="0" applyFont="1" applyBorder="1" applyAlignment="1">
      <alignment vertical="center"/>
    </xf>
    <xf numFmtId="0" fontId="3" fillId="0" borderId="5"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5" xfId="0" applyFont="1" applyBorder="1" applyAlignment="1">
      <alignment vertical="center"/>
    </xf>
    <xf numFmtId="0" fontId="23" fillId="0" borderId="0" xfId="0" applyFont="1" applyAlignment="1" applyProtection="1">
      <alignment vertical="center"/>
    </xf>
    <xf numFmtId="165" fontId="2" fillId="0" borderId="0" xfId="0" applyNumberFormat="1" applyFont="1" applyAlignment="1" applyProtection="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0" xfId="0" applyFont="1" applyBorder="1" applyAlignment="1">
      <alignment vertical="center"/>
    </xf>
    <xf numFmtId="0" fontId="0" fillId="0" borderId="19" xfId="0" applyFont="1" applyBorder="1" applyAlignment="1">
      <alignment vertical="center"/>
    </xf>
    <xf numFmtId="0" fontId="0" fillId="0" borderId="19" xfId="0" applyFont="1" applyBorder="1" applyAlignment="1" applyProtection="1">
      <alignment vertical="center"/>
    </xf>
    <xf numFmtId="0" fontId="0" fillId="6" borderId="10" xfId="0" applyFont="1" applyFill="1" applyBorder="1" applyAlignment="1" applyProtection="1">
      <alignment vertical="center"/>
    </xf>
    <xf numFmtId="0" fontId="2" fillId="6" borderId="11" xfId="0" applyFont="1" applyFill="1" applyBorder="1" applyAlignment="1" applyProtection="1">
      <alignment horizontal="center" vertical="center"/>
    </xf>
    <xf numFmtId="0" fontId="20" fillId="0" borderId="20" xfId="0" applyFont="1" applyBorder="1" applyAlignment="1" applyProtection="1">
      <alignment horizontal="center" vertical="center" wrapText="1"/>
    </xf>
    <xf numFmtId="0" fontId="20" fillId="0" borderId="21" xfId="0" applyFont="1" applyBorder="1" applyAlignment="1" applyProtection="1">
      <alignment horizontal="center" vertical="center" wrapText="1"/>
    </xf>
    <xf numFmtId="0" fontId="20" fillId="0" borderId="22" xfId="0" applyFont="1" applyBorder="1" applyAlignment="1" applyProtection="1">
      <alignment horizontal="center" vertical="center" wrapText="1"/>
    </xf>
    <xf numFmtId="0" fontId="0" fillId="0" borderId="15" xfId="0" applyFont="1" applyBorder="1" applyAlignment="1" applyProtection="1">
      <alignment vertical="center"/>
    </xf>
    <xf numFmtId="0" fontId="0" fillId="0" borderId="16" xfId="0" applyFont="1" applyBorder="1" applyAlignment="1" applyProtection="1">
      <alignment vertical="center"/>
    </xf>
    <xf numFmtId="0" fontId="0" fillId="0" borderId="17" xfId="0" applyFont="1" applyBorder="1" applyAlignment="1" applyProtection="1">
      <alignment vertical="center"/>
    </xf>
    <xf numFmtId="0" fontId="25" fillId="0" borderId="0" xfId="0" applyFont="1" applyAlignment="1" applyProtection="1">
      <alignment horizontal="left" vertical="center"/>
    </xf>
    <xf numFmtId="0" fontId="25" fillId="0" borderId="0" xfId="0" applyFont="1" applyAlignment="1" applyProtection="1">
      <alignment vertical="center"/>
    </xf>
    <xf numFmtId="0" fontId="3" fillId="0" borderId="0" xfId="0" applyFont="1" applyAlignment="1" applyProtection="1">
      <alignment horizontal="center" vertical="center"/>
    </xf>
    <xf numFmtId="4" fontId="24" fillId="0" borderId="18" xfId="0" applyNumberFormat="1" applyFont="1" applyBorder="1" applyAlignment="1" applyProtection="1">
      <alignment vertical="center"/>
    </xf>
    <xf numFmtId="4" fontId="24" fillId="0" borderId="0" xfId="0" applyNumberFormat="1" applyFont="1" applyBorder="1" applyAlignment="1" applyProtection="1">
      <alignment vertical="center"/>
    </xf>
    <xf numFmtId="166" fontId="24" fillId="0" borderId="0" xfId="0" applyNumberFormat="1" applyFont="1" applyBorder="1" applyAlignment="1" applyProtection="1">
      <alignment vertical="center"/>
    </xf>
    <xf numFmtId="4" fontId="24" fillId="0" borderId="19" xfId="0" applyNumberFormat="1" applyFont="1" applyBorder="1" applyAlignment="1" applyProtection="1">
      <alignment vertical="center"/>
    </xf>
    <xf numFmtId="0" fontId="3" fillId="0" borderId="0" xfId="0" applyFont="1" applyAlignment="1">
      <alignment horizontal="left" vertical="center"/>
    </xf>
    <xf numFmtId="0" fontId="26" fillId="0" borderId="0" xfId="0" applyFont="1" applyAlignment="1">
      <alignment horizontal="left" vertical="center"/>
    </xf>
    <xf numFmtId="0" fontId="27" fillId="0" borderId="0" xfId="1" applyFont="1" applyAlignment="1">
      <alignment horizontal="center" vertical="center"/>
    </xf>
    <xf numFmtId="0" fontId="4" fillId="0" borderId="5" xfId="0" applyFont="1" applyBorder="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vertical="center"/>
    </xf>
    <xf numFmtId="0" fontId="30" fillId="0" borderId="0" xfId="0" applyFont="1" applyAlignment="1" applyProtection="1">
      <alignment horizontal="center" vertical="center"/>
    </xf>
    <xf numFmtId="0" fontId="4" fillId="0" borderId="5" xfId="0" applyFont="1" applyBorder="1" applyAlignment="1">
      <alignment vertical="center"/>
    </xf>
    <xf numFmtId="4" fontId="31" fillId="0" borderId="23" xfId="0" applyNumberFormat="1" applyFont="1" applyBorder="1" applyAlignment="1" applyProtection="1">
      <alignment vertical="center"/>
    </xf>
    <xf numFmtId="4" fontId="31" fillId="0" borderId="24" xfId="0" applyNumberFormat="1" applyFont="1" applyBorder="1" applyAlignment="1" applyProtection="1">
      <alignment vertical="center"/>
    </xf>
    <xf numFmtId="166" fontId="31" fillId="0" borderId="24" xfId="0" applyNumberFormat="1" applyFont="1" applyBorder="1" applyAlignment="1" applyProtection="1">
      <alignment vertical="center"/>
    </xf>
    <xf numFmtId="4" fontId="31" fillId="0" borderId="25" xfId="0" applyNumberFormat="1" applyFont="1" applyBorder="1" applyAlignment="1" applyProtection="1">
      <alignment vertical="center"/>
    </xf>
    <xf numFmtId="0" fontId="4" fillId="0" borderId="0" xfId="0" applyFont="1" applyAlignment="1">
      <alignment horizontal="left" vertical="center"/>
    </xf>
    <xf numFmtId="0" fontId="0" fillId="0" borderId="0" xfId="0" applyProtection="1">
      <protection locked="0"/>
    </xf>
    <xf numFmtId="0" fontId="14" fillId="3" borderId="0" xfId="0" applyFont="1" applyFill="1" applyAlignment="1">
      <alignment vertical="center"/>
    </xf>
    <xf numFmtId="0" fontId="15" fillId="3" borderId="0" xfId="0" applyFont="1" applyFill="1" applyAlignment="1">
      <alignment horizontal="left" vertical="center"/>
    </xf>
    <xf numFmtId="0" fontId="32" fillId="3" borderId="0" xfId="1" applyFont="1" applyFill="1" applyAlignment="1">
      <alignment vertical="center"/>
    </xf>
    <xf numFmtId="0" fontId="14" fillId="3" borderId="0" xfId="0" applyFont="1" applyFill="1" applyAlignment="1" applyProtection="1">
      <alignment vertical="center"/>
      <protection locked="0"/>
    </xf>
    <xf numFmtId="0" fontId="0" fillId="0" borderId="3"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20" fillId="0" borderId="0" xfId="0" applyFont="1" applyBorder="1" applyAlignment="1" applyProtection="1">
      <alignment horizontal="left" vertical="center"/>
      <protection locked="0"/>
    </xf>
    <xf numFmtId="165" fontId="2" fillId="0" borderId="0" xfId="0" applyNumberFormat="1" applyFont="1" applyBorder="1" applyAlignment="1" applyProtection="1">
      <alignment horizontal="left" vertical="center"/>
    </xf>
    <xf numFmtId="0" fontId="0" fillId="0" borderId="5" xfId="0" applyFont="1"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Border="1" applyAlignment="1" applyProtection="1">
      <alignment vertical="center" wrapText="1"/>
      <protection locked="0"/>
    </xf>
    <xf numFmtId="0" fontId="0" fillId="0" borderId="6" xfId="0" applyFont="1" applyBorder="1" applyAlignment="1" applyProtection="1">
      <alignment vertical="center" wrapText="1"/>
    </xf>
    <xf numFmtId="0" fontId="0" fillId="0" borderId="16" xfId="0" applyFont="1" applyBorder="1" applyAlignment="1" applyProtection="1">
      <alignment vertical="center"/>
      <protection locked="0"/>
    </xf>
    <xf numFmtId="0" fontId="0" fillId="0" borderId="26" xfId="0" applyFont="1" applyBorder="1" applyAlignment="1" applyProtection="1">
      <alignment vertical="center"/>
    </xf>
    <xf numFmtId="0" fontId="22" fillId="0" borderId="0" xfId="0" applyFont="1" applyBorder="1" applyAlignment="1" applyProtection="1">
      <alignment horizontal="left" vertical="center"/>
    </xf>
    <xf numFmtId="4" fontId="25" fillId="0" borderId="0" xfId="0" applyNumberFormat="1" applyFont="1" applyBorder="1" applyAlignment="1" applyProtection="1">
      <alignment vertical="center"/>
    </xf>
    <xf numFmtId="0" fontId="1" fillId="0" borderId="0" xfId="0" applyFont="1" applyBorder="1" applyAlignment="1" applyProtection="1">
      <alignment horizontal="right" vertical="center"/>
      <protection locked="0"/>
    </xf>
    <xf numFmtId="4" fontId="1" fillId="0" borderId="0" xfId="0" applyNumberFormat="1" applyFont="1" applyBorder="1" applyAlignment="1" applyProtection="1">
      <alignment vertical="center"/>
    </xf>
    <xf numFmtId="164" fontId="1" fillId="0" borderId="0" xfId="0" applyNumberFormat="1" applyFont="1" applyBorder="1" applyAlignment="1" applyProtection="1">
      <alignment horizontal="right" vertical="center"/>
      <protection locked="0"/>
    </xf>
    <xf numFmtId="0" fontId="0" fillId="6" borderId="0" xfId="0" applyFont="1" applyFill="1" applyBorder="1" applyAlignment="1" applyProtection="1">
      <alignment vertical="center"/>
    </xf>
    <xf numFmtId="0" fontId="3" fillId="6" borderId="9" xfId="0" applyFont="1" applyFill="1" applyBorder="1" applyAlignment="1" applyProtection="1">
      <alignment horizontal="left" vertical="center"/>
    </xf>
    <xf numFmtId="0" fontId="3" fillId="6" borderId="10" xfId="0" applyFont="1" applyFill="1" applyBorder="1" applyAlignment="1" applyProtection="1">
      <alignment horizontal="right" vertical="center"/>
    </xf>
    <xf numFmtId="0" fontId="3" fillId="6" borderId="10" xfId="0" applyFont="1" applyFill="1" applyBorder="1" applyAlignment="1" applyProtection="1">
      <alignment horizontal="center" vertical="center"/>
    </xf>
    <xf numFmtId="0" fontId="0" fillId="6" borderId="10" xfId="0" applyFont="1" applyFill="1" applyBorder="1" applyAlignment="1" applyProtection="1">
      <alignment vertical="center"/>
      <protection locked="0"/>
    </xf>
    <xf numFmtId="4" fontId="3" fillId="6" borderId="10" xfId="0" applyNumberFormat="1" applyFont="1" applyFill="1" applyBorder="1" applyAlignment="1" applyProtection="1">
      <alignment vertical="center"/>
    </xf>
    <xf numFmtId="0" fontId="0" fillId="6" borderId="27" xfId="0" applyFont="1" applyFill="1" applyBorder="1" applyAlignment="1" applyProtection="1">
      <alignment vertical="center"/>
    </xf>
    <xf numFmtId="0" fontId="0" fillId="0" borderId="13"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0" fillId="0" borderId="4" xfId="0" applyFont="1" applyBorder="1" applyAlignment="1">
      <alignment vertical="center"/>
    </xf>
    <xf numFmtId="0" fontId="2" fillId="6" borderId="0" xfId="0" applyFont="1" applyFill="1" applyBorder="1" applyAlignment="1" applyProtection="1">
      <alignment horizontal="left" vertical="center"/>
    </xf>
    <xf numFmtId="0" fontId="0" fillId="6" borderId="0" xfId="0" applyFont="1" applyFill="1" applyBorder="1" applyAlignment="1" applyProtection="1">
      <alignment vertical="center"/>
      <protection locked="0"/>
    </xf>
    <xf numFmtId="0" fontId="2" fillId="6" borderId="0" xfId="0" applyFont="1" applyFill="1" applyBorder="1" applyAlignment="1" applyProtection="1">
      <alignment horizontal="right" vertical="center"/>
    </xf>
    <xf numFmtId="0" fontId="0" fillId="6" borderId="6" xfId="0" applyFont="1" applyFill="1" applyBorder="1" applyAlignment="1" applyProtection="1">
      <alignment vertical="center"/>
    </xf>
    <xf numFmtId="0" fontId="33" fillId="0" borderId="0" xfId="0" applyFont="1" applyBorder="1" applyAlignment="1" applyProtection="1">
      <alignment horizontal="left" vertical="center"/>
    </xf>
    <xf numFmtId="0" fontId="5" fillId="0" borderId="5" xfId="0" applyFont="1" applyBorder="1" applyAlignment="1" applyProtection="1">
      <alignment vertical="center"/>
    </xf>
    <xf numFmtId="0" fontId="5" fillId="0" borderId="0" xfId="0" applyFont="1" applyBorder="1" applyAlignment="1" applyProtection="1">
      <alignment vertical="center"/>
    </xf>
    <xf numFmtId="0" fontId="5" fillId="0" borderId="24" xfId="0" applyFont="1" applyBorder="1" applyAlignment="1" applyProtection="1">
      <alignment horizontal="left" vertical="center"/>
    </xf>
    <xf numFmtId="0" fontId="5" fillId="0" borderId="24" xfId="0" applyFont="1" applyBorder="1" applyAlignment="1" applyProtection="1">
      <alignment vertical="center"/>
    </xf>
    <xf numFmtId="0" fontId="5" fillId="0" borderId="24" xfId="0" applyFont="1" applyBorder="1" applyAlignment="1" applyProtection="1">
      <alignment vertical="center"/>
      <protection locked="0"/>
    </xf>
    <xf numFmtId="4" fontId="5" fillId="0" borderId="24" xfId="0" applyNumberFormat="1" applyFont="1" applyBorder="1" applyAlignment="1" applyProtection="1">
      <alignment vertical="center"/>
    </xf>
    <xf numFmtId="0" fontId="5" fillId="0" borderId="6" xfId="0" applyFont="1" applyBorder="1" applyAlignment="1" applyProtection="1">
      <alignment vertical="center"/>
    </xf>
    <xf numFmtId="0" fontId="6" fillId="0" borderId="5" xfId="0" applyFont="1" applyBorder="1" applyAlignment="1" applyProtection="1">
      <alignment vertical="center"/>
    </xf>
    <xf numFmtId="0" fontId="6" fillId="0" borderId="0" xfId="0" applyFont="1" applyBorder="1" applyAlignment="1" applyProtection="1">
      <alignment vertical="center"/>
    </xf>
    <xf numFmtId="0" fontId="6" fillId="0" borderId="24" xfId="0" applyFont="1" applyBorder="1" applyAlignment="1" applyProtection="1">
      <alignment horizontal="left" vertical="center"/>
    </xf>
    <xf numFmtId="0" fontId="6" fillId="0" borderId="24" xfId="0" applyFont="1" applyBorder="1" applyAlignment="1" applyProtection="1">
      <alignment vertical="center"/>
    </xf>
    <xf numFmtId="0" fontId="6" fillId="0" borderId="24" xfId="0" applyFont="1" applyBorder="1" applyAlignment="1" applyProtection="1">
      <alignment vertical="center"/>
      <protection locked="0"/>
    </xf>
    <xf numFmtId="4" fontId="6" fillId="0" borderId="24" xfId="0" applyNumberFormat="1" applyFont="1" applyBorder="1" applyAlignment="1" applyProtection="1">
      <alignment vertical="center"/>
    </xf>
    <xf numFmtId="0" fontId="6" fillId="0" borderId="6" xfId="0" applyFont="1" applyBorder="1" applyAlignment="1" applyProtection="1">
      <alignment vertical="center"/>
    </xf>
    <xf numFmtId="0" fontId="0" fillId="0" borderId="0" xfId="0" applyFont="1" applyAlignment="1" applyProtection="1">
      <alignment vertical="center"/>
      <protection locked="0"/>
    </xf>
    <xf numFmtId="0" fontId="2" fillId="0" borderId="0" xfId="0" applyFont="1" applyAlignment="1" applyProtection="1">
      <alignment horizontal="left" vertical="center"/>
    </xf>
    <xf numFmtId="0" fontId="20" fillId="0" borderId="0" xfId="0" applyFont="1" applyAlignment="1" applyProtection="1">
      <alignment horizontal="left" vertical="center"/>
      <protection locked="0"/>
    </xf>
    <xf numFmtId="0" fontId="0" fillId="0" borderId="5" xfId="0" applyFont="1" applyBorder="1" applyAlignment="1" applyProtection="1">
      <alignment horizontal="center" vertical="center" wrapText="1"/>
    </xf>
    <xf numFmtId="0" fontId="2" fillId="6" borderId="20" xfId="0" applyFont="1" applyFill="1" applyBorder="1" applyAlignment="1" applyProtection="1">
      <alignment horizontal="center" vertical="center" wrapText="1"/>
    </xf>
    <xf numFmtId="0" fontId="2" fillId="6" borderId="21" xfId="0" applyFont="1" applyFill="1" applyBorder="1" applyAlignment="1" applyProtection="1">
      <alignment horizontal="center" vertical="center" wrapText="1"/>
    </xf>
    <xf numFmtId="0" fontId="34" fillId="6" borderId="21" xfId="0" applyFont="1" applyFill="1" applyBorder="1" applyAlignment="1" applyProtection="1">
      <alignment horizontal="center" vertical="center" wrapText="1"/>
      <protection locked="0"/>
    </xf>
    <xf numFmtId="0" fontId="2" fillId="6" borderId="22" xfId="0" applyFont="1" applyFill="1" applyBorder="1" applyAlignment="1" applyProtection="1">
      <alignment horizontal="center" vertical="center" wrapText="1"/>
    </xf>
    <xf numFmtId="0" fontId="0" fillId="0" borderId="5" xfId="0" applyFont="1" applyBorder="1" applyAlignment="1">
      <alignment horizontal="center" vertical="center" wrapText="1"/>
    </xf>
    <xf numFmtId="4" fontId="25" fillId="0" borderId="0" xfId="0" applyNumberFormat="1" applyFont="1" applyAlignment="1" applyProtection="1"/>
    <xf numFmtId="166" fontId="35" fillId="0" borderId="16" xfId="0" applyNumberFormat="1" applyFont="1" applyBorder="1" applyAlignment="1" applyProtection="1"/>
    <xf numFmtId="166" fontId="35" fillId="0" borderId="17" xfId="0" applyNumberFormat="1" applyFont="1" applyBorder="1" applyAlignment="1" applyProtection="1"/>
    <xf numFmtId="4" fontId="36" fillId="0" borderId="0" xfId="0" applyNumberFormat="1" applyFont="1" applyAlignment="1">
      <alignment vertical="center"/>
    </xf>
    <xf numFmtId="0" fontId="7" fillId="0" borderId="5" xfId="0" applyFont="1" applyBorder="1" applyAlignment="1" applyProtection="1"/>
    <xf numFmtId="0" fontId="7" fillId="0" borderId="0" xfId="0" applyFont="1" applyAlignment="1" applyProtection="1"/>
    <xf numFmtId="0" fontId="7" fillId="0" borderId="0" xfId="0" applyFont="1" applyAlignment="1" applyProtection="1">
      <alignment horizontal="left"/>
    </xf>
    <xf numFmtId="0" fontId="5" fillId="0" borderId="0" xfId="0" applyFont="1" applyAlignment="1" applyProtection="1">
      <alignment horizontal="left"/>
    </xf>
    <xf numFmtId="0" fontId="7" fillId="0" borderId="0" xfId="0" applyFont="1" applyAlignment="1" applyProtection="1">
      <protection locked="0"/>
    </xf>
    <xf numFmtId="4" fontId="5" fillId="0" borderId="0" xfId="0" applyNumberFormat="1" applyFont="1" applyAlignment="1" applyProtection="1"/>
    <xf numFmtId="0" fontId="7" fillId="0" borderId="5" xfId="0" applyFont="1" applyBorder="1" applyAlignment="1"/>
    <xf numFmtId="0" fontId="7" fillId="0" borderId="18" xfId="0" applyFont="1" applyBorder="1" applyAlignment="1" applyProtection="1"/>
    <xf numFmtId="0" fontId="7" fillId="0" borderId="0" xfId="0" applyFont="1" applyBorder="1" applyAlignment="1" applyProtection="1"/>
    <xf numFmtId="166" fontId="7" fillId="0" borderId="0" xfId="0" applyNumberFormat="1" applyFont="1" applyBorder="1" applyAlignment="1" applyProtection="1"/>
    <xf numFmtId="166" fontId="7" fillId="0" borderId="19" xfId="0" applyNumberFormat="1" applyFont="1" applyBorder="1" applyAlignment="1" applyProtection="1"/>
    <xf numFmtId="0" fontId="7" fillId="0" borderId="0" xfId="0" applyFont="1" applyAlignment="1">
      <alignment horizontal="left"/>
    </xf>
    <xf numFmtId="0" fontId="7" fillId="0" borderId="0" xfId="0" applyFont="1" applyAlignment="1">
      <alignment horizontal="center"/>
    </xf>
    <xf numFmtId="4" fontId="7" fillId="0" borderId="0" xfId="0" applyNumberFormat="1" applyFont="1" applyAlignment="1">
      <alignment vertical="center"/>
    </xf>
    <xf numFmtId="0" fontId="7" fillId="0" borderId="0" xfId="0" applyFont="1" applyBorder="1" applyAlignment="1" applyProtection="1">
      <alignment horizontal="left"/>
    </xf>
    <xf numFmtId="0" fontId="6" fillId="0" borderId="0" xfId="0" applyFont="1" applyBorder="1" applyAlignment="1" applyProtection="1">
      <alignment horizontal="left"/>
    </xf>
    <xf numFmtId="4" fontId="6" fillId="0" borderId="0" xfId="0" applyNumberFormat="1" applyFont="1" applyBorder="1" applyAlignment="1" applyProtection="1"/>
    <xf numFmtId="0" fontId="0" fillId="0" borderId="28" xfId="0" applyFont="1" applyBorder="1" applyAlignment="1" applyProtection="1">
      <alignment horizontal="center" vertical="center"/>
    </xf>
    <xf numFmtId="49" fontId="0" fillId="0" borderId="28" xfId="0" applyNumberFormat="1" applyFont="1" applyBorder="1" applyAlignment="1" applyProtection="1">
      <alignment horizontal="left" vertical="center" wrapText="1"/>
    </xf>
    <xf numFmtId="0" fontId="0" fillId="0" borderId="28" xfId="0" applyFont="1" applyBorder="1" applyAlignment="1" applyProtection="1">
      <alignment horizontal="left" vertical="center" wrapText="1"/>
    </xf>
    <xf numFmtId="0" fontId="0" fillId="0" borderId="28" xfId="0" applyFont="1" applyBorder="1" applyAlignment="1" applyProtection="1">
      <alignment horizontal="center" vertical="center" wrapText="1"/>
    </xf>
    <xf numFmtId="4" fontId="0" fillId="0" borderId="28" xfId="0" applyNumberFormat="1" applyFont="1" applyBorder="1" applyAlignment="1" applyProtection="1">
      <alignment vertical="center"/>
    </xf>
    <xf numFmtId="4" fontId="0" fillId="4" borderId="28" xfId="0" applyNumberFormat="1" applyFont="1" applyFill="1" applyBorder="1" applyAlignment="1" applyProtection="1">
      <alignment vertical="center"/>
      <protection locked="0"/>
    </xf>
    <xf numFmtId="0" fontId="1" fillId="4" borderId="28" xfId="0" applyFont="1" applyFill="1" applyBorder="1" applyAlignment="1" applyProtection="1">
      <alignment horizontal="left" vertical="center"/>
      <protection locked="0"/>
    </xf>
    <xf numFmtId="0" fontId="1" fillId="0" borderId="0" xfId="0" applyFont="1" applyBorder="1" applyAlignment="1" applyProtection="1">
      <alignment horizontal="center" vertical="center"/>
    </xf>
    <xf numFmtId="166" fontId="1" fillId="0" borderId="0" xfId="0" applyNumberFormat="1" applyFont="1" applyBorder="1" applyAlignment="1" applyProtection="1">
      <alignment vertical="center"/>
    </xf>
    <xf numFmtId="166" fontId="1" fillId="0" borderId="19" xfId="0" applyNumberFormat="1" applyFont="1" applyBorder="1" applyAlignment="1" applyProtection="1">
      <alignment vertical="center"/>
    </xf>
    <xf numFmtId="4" fontId="0" fillId="0" borderId="0" xfId="0" applyNumberFormat="1" applyFont="1" applyAlignment="1">
      <alignment vertical="center"/>
    </xf>
    <xf numFmtId="0" fontId="37" fillId="0" borderId="0" xfId="0" applyFont="1" applyAlignment="1" applyProtection="1">
      <alignment horizontal="left" vertical="center"/>
    </xf>
    <xf numFmtId="0" fontId="38" fillId="0" borderId="0" xfId="0" applyFont="1" applyAlignment="1" applyProtection="1">
      <alignment vertical="center" wrapText="1"/>
    </xf>
    <xf numFmtId="0" fontId="0" fillId="0" borderId="18" xfId="0" applyFont="1" applyBorder="1" applyAlignment="1" applyProtection="1">
      <alignment vertical="center"/>
    </xf>
    <xf numFmtId="0" fontId="8" fillId="0" borderId="5" xfId="0" applyFont="1" applyBorder="1" applyAlignment="1" applyProtection="1">
      <alignment vertical="center"/>
    </xf>
    <xf numFmtId="0" fontId="8" fillId="0" borderId="0" xfId="0" applyFont="1" applyAlignment="1" applyProtection="1">
      <alignment vertical="center"/>
    </xf>
    <xf numFmtId="0" fontId="39" fillId="0" borderId="0" xfId="0" applyFont="1" applyAlignment="1" applyProtection="1">
      <alignment horizontal="left" vertical="center"/>
    </xf>
    <xf numFmtId="0" fontId="39" fillId="0" borderId="0" xfId="0" applyFont="1" applyAlignment="1" applyProtection="1">
      <alignment horizontal="left" vertical="center" wrapText="1"/>
    </xf>
    <xf numFmtId="0" fontId="8" fillId="0" borderId="0" xfId="0" applyFont="1" applyAlignment="1" applyProtection="1">
      <alignment horizontal="left" vertical="center"/>
    </xf>
    <xf numFmtId="0" fontId="8" fillId="0" borderId="0" xfId="0" applyFont="1" applyAlignment="1" applyProtection="1">
      <alignment vertical="center"/>
      <protection locked="0"/>
    </xf>
    <xf numFmtId="0" fontId="8" fillId="0" borderId="5" xfId="0" applyFont="1" applyBorder="1" applyAlignment="1">
      <alignment vertical="center"/>
    </xf>
    <xf numFmtId="0" fontId="8" fillId="0" borderId="18" xfId="0" applyFont="1" applyBorder="1" applyAlignment="1" applyProtection="1">
      <alignment vertical="center"/>
    </xf>
    <xf numFmtId="0" fontId="8" fillId="0" borderId="0" xfId="0" applyFont="1" applyBorder="1" applyAlignment="1" applyProtection="1">
      <alignment vertical="center"/>
    </xf>
    <xf numFmtId="0" fontId="8" fillId="0" borderId="19" xfId="0" applyFont="1" applyBorder="1" applyAlignment="1" applyProtection="1">
      <alignment vertical="center"/>
    </xf>
    <xf numFmtId="0" fontId="8" fillId="0" borderId="0" xfId="0" applyFont="1" applyAlignment="1">
      <alignment horizontal="left" vertical="center"/>
    </xf>
    <xf numFmtId="0" fontId="9" fillId="0" borderId="5"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4"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5" xfId="0" applyFont="1" applyBorder="1" applyAlignment="1">
      <alignment vertical="center"/>
    </xf>
    <xf numFmtId="0" fontId="9" fillId="0" borderId="18" xfId="0" applyFont="1" applyBorder="1" applyAlignment="1" applyProtection="1">
      <alignment vertical="center"/>
    </xf>
    <xf numFmtId="0" fontId="9" fillId="0" borderId="0" xfId="0" applyFont="1" applyBorder="1" applyAlignment="1" applyProtection="1">
      <alignment vertical="center"/>
    </xf>
    <xf numFmtId="0" fontId="9" fillId="0" borderId="19" xfId="0" applyFont="1" applyBorder="1" applyAlignment="1" applyProtection="1">
      <alignment vertical="center"/>
    </xf>
    <xf numFmtId="0" fontId="9" fillId="0" borderId="0" xfId="0" applyFont="1" applyAlignment="1">
      <alignment horizontal="left" vertical="center"/>
    </xf>
    <xf numFmtId="0" fontId="10" fillId="0" borderId="5" xfId="0" applyFont="1" applyBorder="1" applyAlignment="1" applyProtection="1">
      <alignment vertical="center"/>
    </xf>
    <xf numFmtId="0" fontId="10" fillId="0" borderId="0" xfId="0" applyFont="1" applyAlignment="1" applyProtection="1">
      <alignment vertical="center"/>
    </xf>
    <xf numFmtId="0" fontId="37" fillId="0" borderId="0" xfId="0" applyFont="1" applyBorder="1" applyAlignment="1" applyProtection="1">
      <alignment horizontal="left" vertical="center"/>
    </xf>
    <xf numFmtId="0" fontId="40" fillId="0" borderId="0" xfId="0" applyFont="1" applyBorder="1" applyAlignment="1" applyProtection="1">
      <alignment horizontal="left" vertical="center"/>
    </xf>
    <xf numFmtId="0" fontId="40" fillId="0" borderId="0" xfId="0" applyFont="1" applyBorder="1" applyAlignment="1" applyProtection="1">
      <alignment horizontal="left" vertical="center" wrapText="1"/>
    </xf>
    <xf numFmtId="4" fontId="10" fillId="0" borderId="0" xfId="0" applyNumberFormat="1" applyFont="1" applyBorder="1" applyAlignment="1" applyProtection="1">
      <alignment vertical="center"/>
    </xf>
    <xf numFmtId="0" fontId="10" fillId="0" borderId="0" xfId="0" applyFont="1" applyAlignment="1" applyProtection="1">
      <alignment vertical="center"/>
      <protection locked="0"/>
    </xf>
    <xf numFmtId="0" fontId="10" fillId="0" borderId="5" xfId="0" applyFont="1" applyBorder="1" applyAlignment="1">
      <alignment vertical="center"/>
    </xf>
    <xf numFmtId="0" fontId="10" fillId="0" borderId="18" xfId="0" applyFont="1" applyBorder="1" applyAlignment="1" applyProtection="1">
      <alignment vertical="center"/>
    </xf>
    <xf numFmtId="0" fontId="10" fillId="0" borderId="0" xfId="0" applyFont="1" applyBorder="1" applyAlignment="1" applyProtection="1">
      <alignment vertical="center"/>
    </xf>
    <xf numFmtId="0" fontId="10" fillId="0" borderId="19" xfId="0" applyFont="1" applyBorder="1" applyAlignment="1" applyProtection="1">
      <alignment vertical="center"/>
    </xf>
    <xf numFmtId="0" fontId="10" fillId="0" borderId="0" xfId="0" applyFont="1" applyAlignment="1">
      <alignment horizontal="left" vertical="center"/>
    </xf>
    <xf numFmtId="0" fontId="9" fillId="0" borderId="0" xfId="0" applyFont="1" applyBorder="1" applyAlignment="1" applyProtection="1">
      <alignment horizontal="left" vertical="center"/>
    </xf>
    <xf numFmtId="0" fontId="9" fillId="0" borderId="0" xfId="0" applyFont="1" applyBorder="1" applyAlignment="1" applyProtection="1">
      <alignment horizontal="left" vertical="center" wrapText="1"/>
    </xf>
    <xf numFmtId="4" fontId="9" fillId="0" borderId="0" xfId="0" applyNumberFormat="1" applyFont="1" applyBorder="1" applyAlignment="1" applyProtection="1">
      <alignment vertical="center"/>
    </xf>
    <xf numFmtId="0" fontId="38" fillId="0" borderId="0" xfId="0" applyFont="1" applyBorder="1" applyAlignment="1" applyProtection="1">
      <alignment vertical="center" wrapText="1"/>
    </xf>
    <xf numFmtId="0" fontId="38" fillId="0" borderId="0" xfId="0" applyFont="1" applyAlignment="1" applyProtection="1">
      <alignment vertical="top" wrapText="1"/>
    </xf>
    <xf numFmtId="0" fontId="11" fillId="0" borderId="5"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4" fontId="11" fillId="0" borderId="0" xfId="0" applyNumberFormat="1" applyFont="1" applyAlignment="1" applyProtection="1">
      <alignment vertical="center"/>
    </xf>
    <xf numFmtId="0" fontId="11" fillId="0" borderId="0" xfId="0" applyFont="1" applyAlignment="1" applyProtection="1">
      <alignment vertical="center"/>
      <protection locked="0"/>
    </xf>
    <xf numFmtId="0" fontId="11" fillId="0" borderId="5" xfId="0" applyFont="1" applyBorder="1" applyAlignment="1">
      <alignment vertical="center"/>
    </xf>
    <xf numFmtId="0" fontId="11" fillId="0" borderId="18" xfId="0" applyFont="1" applyBorder="1" applyAlignment="1" applyProtection="1">
      <alignment vertical="center"/>
    </xf>
    <xf numFmtId="0" fontId="11" fillId="0" borderId="0" xfId="0" applyFont="1" applyBorder="1" applyAlignment="1" applyProtection="1">
      <alignment vertical="center"/>
    </xf>
    <xf numFmtId="0" fontId="11" fillId="0" borderId="19" xfId="0" applyFont="1" applyBorder="1" applyAlignment="1" applyProtection="1">
      <alignment vertical="center"/>
    </xf>
    <xf numFmtId="0" fontId="11" fillId="0" borderId="0" xfId="0" applyFont="1" applyAlignment="1">
      <alignment horizontal="left" vertical="center"/>
    </xf>
    <xf numFmtId="0" fontId="40" fillId="0" borderId="0" xfId="0" applyFont="1" applyAlignment="1" applyProtection="1">
      <alignment horizontal="left" vertical="center"/>
    </xf>
    <xf numFmtId="0" fontId="40" fillId="0" borderId="0" xfId="0" applyFont="1" applyAlignment="1" applyProtection="1">
      <alignment horizontal="left" vertical="center" wrapText="1"/>
    </xf>
    <xf numFmtId="4" fontId="10" fillId="0" borderId="0" xfId="0" applyNumberFormat="1" applyFont="1" applyAlignment="1" applyProtection="1">
      <alignment vertical="center"/>
    </xf>
    <xf numFmtId="0" fontId="41" fillId="0" borderId="28" xfId="0" applyFont="1" applyBorder="1" applyAlignment="1" applyProtection="1">
      <alignment horizontal="center" vertical="center"/>
    </xf>
    <xf numFmtId="49" fontId="41" fillId="0" borderId="28" xfId="0" applyNumberFormat="1" applyFont="1" applyBorder="1" applyAlignment="1" applyProtection="1">
      <alignment horizontal="left" vertical="center" wrapText="1"/>
    </xf>
    <xf numFmtId="0" fontId="41" fillId="0" borderId="28" xfId="0" applyFont="1" applyBorder="1" applyAlignment="1" applyProtection="1">
      <alignment horizontal="left" vertical="center" wrapText="1"/>
    </xf>
    <xf numFmtId="0" fontId="41" fillId="0" borderId="28" xfId="0" applyFont="1" applyBorder="1" applyAlignment="1" applyProtection="1">
      <alignment horizontal="center" vertical="center" wrapText="1"/>
    </xf>
    <xf numFmtId="4" fontId="41" fillId="0" borderId="28" xfId="0" applyNumberFormat="1" applyFont="1" applyBorder="1" applyAlignment="1" applyProtection="1">
      <alignment vertical="center"/>
    </xf>
    <xf numFmtId="4" fontId="41" fillId="4" borderId="28" xfId="0" applyNumberFormat="1" applyFont="1" applyFill="1" applyBorder="1" applyAlignment="1" applyProtection="1">
      <alignment vertical="center"/>
      <protection locked="0"/>
    </xf>
    <xf numFmtId="0" fontId="41" fillId="0" borderId="5" xfId="0" applyFont="1" applyBorder="1" applyAlignment="1">
      <alignment vertical="center"/>
    </xf>
    <xf numFmtId="0" fontId="41" fillId="4" borderId="28" xfId="0" applyFont="1" applyFill="1" applyBorder="1" applyAlignment="1" applyProtection="1">
      <alignment horizontal="left" vertical="center"/>
      <protection locked="0"/>
    </xf>
    <xf numFmtId="0" fontId="41" fillId="0" borderId="0" xfId="0" applyFont="1" applyBorder="1" applyAlignment="1" applyProtection="1">
      <alignment horizontal="center" vertical="center"/>
    </xf>
    <xf numFmtId="0" fontId="1" fillId="0" borderId="24" xfId="0" applyFont="1" applyBorder="1" applyAlignment="1" applyProtection="1">
      <alignment horizontal="center" vertical="center"/>
    </xf>
    <xf numFmtId="0" fontId="0" fillId="0" borderId="24" xfId="0" applyFont="1" applyBorder="1" applyAlignment="1" applyProtection="1">
      <alignment vertical="center"/>
    </xf>
    <xf numFmtId="166" fontId="1" fillId="0" borderId="24" xfId="0" applyNumberFormat="1" applyFont="1" applyBorder="1" applyAlignment="1" applyProtection="1">
      <alignment vertical="center"/>
    </xf>
    <xf numFmtId="166" fontId="1" fillId="0" borderId="25" xfId="0" applyNumberFormat="1" applyFont="1" applyBorder="1" applyAlignment="1" applyProtection="1">
      <alignment vertical="center"/>
    </xf>
    <xf numFmtId="0" fontId="0" fillId="0" borderId="0" xfId="0" applyAlignment="1" applyProtection="1">
      <alignment vertical="top"/>
      <protection locked="0"/>
    </xf>
    <xf numFmtId="0" fontId="42" fillId="0" borderId="29" xfId="0" applyFont="1" applyBorder="1" applyAlignment="1" applyProtection="1">
      <alignment vertical="center" wrapText="1"/>
      <protection locked="0"/>
    </xf>
    <xf numFmtId="0" fontId="42" fillId="0" borderId="30" xfId="0" applyFont="1" applyBorder="1" applyAlignment="1" applyProtection="1">
      <alignment vertical="center" wrapText="1"/>
      <protection locked="0"/>
    </xf>
    <xf numFmtId="0" fontId="42" fillId="0" borderId="31" xfId="0" applyFont="1" applyBorder="1" applyAlignment="1" applyProtection="1">
      <alignment vertical="center" wrapText="1"/>
      <protection locked="0"/>
    </xf>
    <xf numFmtId="0" fontId="42" fillId="0" borderId="32" xfId="0" applyFont="1" applyBorder="1" applyAlignment="1" applyProtection="1">
      <alignment horizontal="center" vertical="center" wrapText="1"/>
      <protection locked="0"/>
    </xf>
    <xf numFmtId="0" fontId="42" fillId="0" borderId="33" xfId="0" applyFont="1" applyBorder="1" applyAlignment="1" applyProtection="1">
      <alignment horizontal="center" vertical="center" wrapText="1"/>
      <protection locked="0"/>
    </xf>
    <xf numFmtId="0" fontId="42" fillId="0" borderId="32" xfId="0" applyFont="1" applyBorder="1" applyAlignment="1" applyProtection="1">
      <alignment vertical="center" wrapText="1"/>
      <protection locked="0"/>
    </xf>
    <xf numFmtId="0" fontId="42" fillId="0" borderId="33" xfId="0" applyFont="1" applyBorder="1" applyAlignment="1" applyProtection="1">
      <alignment vertical="center" wrapText="1"/>
      <protection locked="0"/>
    </xf>
    <xf numFmtId="0" fontId="44" fillId="0" borderId="1" xfId="0" applyFont="1" applyBorder="1" applyAlignment="1" applyProtection="1">
      <alignment horizontal="left" vertical="center" wrapText="1"/>
      <protection locked="0"/>
    </xf>
    <xf numFmtId="0" fontId="45" fillId="0" borderId="1" xfId="0" applyFont="1" applyBorder="1" applyAlignment="1" applyProtection="1">
      <alignment horizontal="left" vertical="center" wrapText="1"/>
      <protection locked="0"/>
    </xf>
    <xf numFmtId="0" fontId="45" fillId="0" borderId="32" xfId="0" applyFont="1" applyBorder="1" applyAlignment="1" applyProtection="1">
      <alignment vertical="center" wrapText="1"/>
      <protection locked="0"/>
    </xf>
    <xf numFmtId="0" fontId="45" fillId="0" borderId="1" xfId="0" applyFont="1" applyBorder="1" applyAlignment="1" applyProtection="1">
      <alignment vertical="center" wrapText="1"/>
      <protection locked="0"/>
    </xf>
    <xf numFmtId="0" fontId="45" fillId="0" borderId="1" xfId="0" applyFont="1" applyBorder="1" applyAlignment="1" applyProtection="1">
      <alignment vertical="center"/>
      <protection locked="0"/>
    </xf>
    <xf numFmtId="0" fontId="45" fillId="0" borderId="1" xfId="0" applyFont="1" applyBorder="1" applyAlignment="1" applyProtection="1">
      <alignment horizontal="left" vertical="center"/>
      <protection locked="0"/>
    </xf>
    <xf numFmtId="49" fontId="45" fillId="0" borderId="1" xfId="0" applyNumberFormat="1" applyFont="1" applyBorder="1" applyAlignment="1" applyProtection="1">
      <alignment vertical="center" wrapText="1"/>
      <protection locked="0"/>
    </xf>
    <xf numFmtId="0" fontId="42" fillId="0" borderId="35" xfId="0" applyFont="1" applyBorder="1" applyAlignment="1" applyProtection="1">
      <alignment vertical="center" wrapText="1"/>
      <protection locked="0"/>
    </xf>
    <xf numFmtId="0" fontId="46" fillId="0" borderId="34" xfId="0" applyFont="1" applyBorder="1" applyAlignment="1" applyProtection="1">
      <alignment vertical="center" wrapText="1"/>
      <protection locked="0"/>
    </xf>
    <xf numFmtId="0" fontId="42" fillId="0" borderId="36" xfId="0" applyFont="1" applyBorder="1" applyAlignment="1" applyProtection="1">
      <alignment vertical="center" wrapText="1"/>
      <protection locked="0"/>
    </xf>
    <xf numFmtId="0" fontId="42" fillId="0" borderId="1" xfId="0" applyFont="1" applyBorder="1" applyAlignment="1" applyProtection="1">
      <alignment vertical="top"/>
      <protection locked="0"/>
    </xf>
    <xf numFmtId="0" fontId="42" fillId="0" borderId="0" xfId="0" applyFont="1" applyAlignment="1" applyProtection="1">
      <alignment vertical="top"/>
      <protection locked="0"/>
    </xf>
    <xf numFmtId="0" fontId="42" fillId="0" borderId="29" xfId="0" applyFont="1" applyBorder="1" applyAlignment="1" applyProtection="1">
      <alignment horizontal="left" vertical="center"/>
      <protection locked="0"/>
    </xf>
    <xf numFmtId="0" fontId="42" fillId="0" borderId="30" xfId="0" applyFont="1" applyBorder="1" applyAlignment="1" applyProtection="1">
      <alignment horizontal="left" vertical="center"/>
      <protection locked="0"/>
    </xf>
    <xf numFmtId="0" fontId="42" fillId="0" borderId="31" xfId="0" applyFont="1" applyBorder="1" applyAlignment="1" applyProtection="1">
      <alignment horizontal="left" vertical="center"/>
      <protection locked="0"/>
    </xf>
    <xf numFmtId="0" fontId="42" fillId="0" borderId="32" xfId="0" applyFont="1" applyBorder="1" applyAlignment="1" applyProtection="1">
      <alignment horizontal="left" vertical="center"/>
      <protection locked="0"/>
    </xf>
    <xf numFmtId="0" fontId="42" fillId="0" borderId="33" xfId="0" applyFont="1" applyBorder="1" applyAlignment="1" applyProtection="1">
      <alignment horizontal="left" vertical="center"/>
      <protection locked="0"/>
    </xf>
    <xf numFmtId="0" fontId="44" fillId="0" borderId="1" xfId="0" applyFont="1" applyBorder="1" applyAlignment="1" applyProtection="1">
      <alignment horizontal="left" vertical="center"/>
      <protection locked="0"/>
    </xf>
    <xf numFmtId="0" fontId="47" fillId="0" borderId="0" xfId="0" applyFont="1" applyAlignment="1" applyProtection="1">
      <alignment horizontal="left" vertical="center"/>
      <protection locked="0"/>
    </xf>
    <xf numFmtId="0" fontId="44" fillId="0" borderId="34" xfId="0" applyFont="1" applyBorder="1" applyAlignment="1" applyProtection="1">
      <alignment horizontal="left" vertical="center"/>
      <protection locked="0"/>
    </xf>
    <xf numFmtId="0" fontId="44" fillId="0" borderId="34" xfId="0" applyFont="1" applyBorder="1" applyAlignment="1" applyProtection="1">
      <alignment horizontal="center" vertical="center"/>
      <protection locked="0"/>
    </xf>
    <xf numFmtId="0" fontId="47" fillId="0" borderId="34" xfId="0" applyFont="1" applyBorder="1" applyAlignment="1" applyProtection="1">
      <alignment horizontal="left" vertical="center"/>
      <protection locked="0"/>
    </xf>
    <xf numFmtId="0" fontId="48" fillId="0" borderId="1" xfId="0" applyFont="1" applyBorder="1" applyAlignment="1" applyProtection="1">
      <alignment horizontal="left" vertical="center"/>
      <protection locked="0"/>
    </xf>
    <xf numFmtId="0" fontId="45" fillId="0" borderId="0" xfId="0" applyFont="1" applyAlignment="1" applyProtection="1">
      <alignment horizontal="left" vertical="center"/>
      <protection locked="0"/>
    </xf>
    <xf numFmtId="0" fontId="45" fillId="0" borderId="1" xfId="0" applyFont="1" applyBorder="1" applyAlignment="1" applyProtection="1">
      <alignment horizontal="center" vertical="center"/>
      <protection locked="0"/>
    </xf>
    <xf numFmtId="0" fontId="45" fillId="0" borderId="32" xfId="0" applyFont="1" applyBorder="1" applyAlignment="1" applyProtection="1">
      <alignment horizontal="left" vertical="center"/>
      <protection locked="0"/>
    </xf>
    <xf numFmtId="0" fontId="45" fillId="2" borderId="1" xfId="0" applyFont="1" applyFill="1" applyBorder="1" applyAlignment="1" applyProtection="1">
      <alignment horizontal="left" vertical="center"/>
      <protection locked="0"/>
    </xf>
    <xf numFmtId="0" fontId="45" fillId="2" borderId="1" xfId="0" applyFont="1" applyFill="1" applyBorder="1" applyAlignment="1" applyProtection="1">
      <alignment horizontal="center" vertical="center"/>
      <protection locked="0"/>
    </xf>
    <xf numFmtId="0" fontId="42" fillId="0" borderId="35" xfId="0" applyFont="1" applyBorder="1" applyAlignment="1" applyProtection="1">
      <alignment horizontal="left" vertical="center"/>
      <protection locked="0"/>
    </xf>
    <xf numFmtId="0" fontId="46" fillId="0" borderId="34" xfId="0" applyFont="1" applyBorder="1" applyAlignment="1" applyProtection="1">
      <alignment horizontal="left" vertical="center"/>
      <protection locked="0"/>
    </xf>
    <xf numFmtId="0" fontId="42" fillId="0" borderId="36" xfId="0" applyFont="1" applyBorder="1" applyAlignment="1" applyProtection="1">
      <alignment horizontal="left" vertical="center"/>
      <protection locked="0"/>
    </xf>
    <xf numFmtId="0" fontId="42" fillId="0" borderId="1" xfId="0" applyFont="1" applyBorder="1" applyAlignment="1" applyProtection="1">
      <alignment horizontal="left" vertical="center"/>
      <protection locked="0"/>
    </xf>
    <xf numFmtId="0" fontId="46" fillId="0" borderId="1" xfId="0" applyFont="1" applyBorder="1" applyAlignment="1" applyProtection="1">
      <alignment horizontal="left" vertical="center"/>
      <protection locked="0"/>
    </xf>
    <xf numFmtId="0" fontId="47" fillId="0" borderId="1" xfId="0" applyFont="1" applyBorder="1" applyAlignment="1" applyProtection="1">
      <alignment horizontal="left" vertical="center"/>
      <protection locked="0"/>
    </xf>
    <xf numFmtId="0" fontId="45" fillId="0" borderId="34" xfId="0" applyFont="1" applyBorder="1" applyAlignment="1" applyProtection="1">
      <alignment horizontal="left" vertical="center"/>
      <protection locked="0"/>
    </xf>
    <xf numFmtId="0" fontId="42" fillId="0" borderId="1" xfId="0" applyFont="1" applyBorder="1" applyAlignment="1" applyProtection="1">
      <alignment horizontal="left" vertical="center" wrapText="1"/>
      <protection locked="0"/>
    </xf>
    <xf numFmtId="0" fontId="45" fillId="0" borderId="1" xfId="0" applyFont="1" applyBorder="1" applyAlignment="1" applyProtection="1">
      <alignment horizontal="center" vertical="center" wrapText="1"/>
      <protection locked="0"/>
    </xf>
    <xf numFmtId="0" fontId="42" fillId="0" borderId="29" xfId="0" applyFont="1" applyBorder="1" applyAlignment="1" applyProtection="1">
      <alignment horizontal="left" vertical="center" wrapText="1"/>
      <protection locked="0"/>
    </xf>
    <xf numFmtId="0" fontId="42" fillId="0" borderId="30" xfId="0" applyFont="1" applyBorder="1" applyAlignment="1" applyProtection="1">
      <alignment horizontal="left" vertical="center" wrapText="1"/>
      <protection locked="0"/>
    </xf>
    <xf numFmtId="0" fontId="42" fillId="0" borderId="31" xfId="0" applyFont="1" applyBorder="1" applyAlignment="1" applyProtection="1">
      <alignment horizontal="left" vertical="center" wrapText="1"/>
      <protection locked="0"/>
    </xf>
    <xf numFmtId="0" fontId="42" fillId="0" borderId="32" xfId="0" applyFont="1" applyBorder="1" applyAlignment="1" applyProtection="1">
      <alignment horizontal="left" vertical="center" wrapText="1"/>
      <protection locked="0"/>
    </xf>
    <xf numFmtId="0" fontId="42" fillId="0" borderId="33" xfId="0" applyFont="1" applyBorder="1" applyAlignment="1" applyProtection="1">
      <alignment horizontal="left" vertical="center" wrapText="1"/>
      <protection locked="0"/>
    </xf>
    <xf numFmtId="0" fontId="47" fillId="0" borderId="32" xfId="0" applyFont="1" applyBorder="1" applyAlignment="1" applyProtection="1">
      <alignment horizontal="left" vertical="center" wrapText="1"/>
      <protection locked="0"/>
    </xf>
    <xf numFmtId="0" fontId="47" fillId="0" borderId="33" xfId="0" applyFont="1" applyBorder="1" applyAlignment="1" applyProtection="1">
      <alignment horizontal="left" vertical="center" wrapText="1"/>
      <protection locked="0"/>
    </xf>
    <xf numFmtId="0" fontId="45" fillId="0" borderId="32" xfId="0" applyFont="1" applyBorder="1" applyAlignment="1" applyProtection="1">
      <alignment horizontal="left" vertical="center" wrapText="1"/>
      <protection locked="0"/>
    </xf>
    <xf numFmtId="0" fontId="45" fillId="0" borderId="33" xfId="0" applyFont="1" applyBorder="1" applyAlignment="1" applyProtection="1">
      <alignment horizontal="left" vertical="center" wrapText="1"/>
      <protection locked="0"/>
    </xf>
    <xf numFmtId="0" fontId="45" fillId="0" borderId="33" xfId="0" applyFont="1" applyBorder="1" applyAlignment="1" applyProtection="1">
      <alignment horizontal="left" vertical="center"/>
      <protection locked="0"/>
    </xf>
    <xf numFmtId="0" fontId="45" fillId="0" borderId="35" xfId="0" applyFont="1" applyBorder="1" applyAlignment="1" applyProtection="1">
      <alignment horizontal="left" vertical="center" wrapText="1"/>
      <protection locked="0"/>
    </xf>
    <xf numFmtId="0" fontId="45" fillId="0" borderId="34" xfId="0" applyFont="1" applyBorder="1" applyAlignment="1" applyProtection="1">
      <alignment horizontal="left" vertical="center" wrapText="1"/>
      <protection locked="0"/>
    </xf>
    <xf numFmtId="0" fontId="45" fillId="0" borderId="36" xfId="0" applyFont="1" applyBorder="1" applyAlignment="1" applyProtection="1">
      <alignment horizontal="left" vertical="center" wrapText="1"/>
      <protection locked="0"/>
    </xf>
    <xf numFmtId="0" fontId="45" fillId="0" borderId="1" xfId="0" applyFont="1" applyBorder="1" applyAlignment="1" applyProtection="1">
      <alignment horizontal="left" vertical="top"/>
      <protection locked="0"/>
    </xf>
    <xf numFmtId="0" fontId="45" fillId="0" borderId="1" xfId="0" applyFont="1" applyBorder="1" applyAlignment="1" applyProtection="1">
      <alignment horizontal="center" vertical="top"/>
      <protection locked="0"/>
    </xf>
    <xf numFmtId="0" fontId="45" fillId="0" borderId="35" xfId="0" applyFont="1" applyBorder="1" applyAlignment="1" applyProtection="1">
      <alignment horizontal="left" vertical="center"/>
      <protection locked="0"/>
    </xf>
    <xf numFmtId="0" fontId="45" fillId="0" borderId="36" xfId="0" applyFont="1" applyBorder="1" applyAlignment="1" applyProtection="1">
      <alignment horizontal="left" vertical="center"/>
      <protection locked="0"/>
    </xf>
    <xf numFmtId="0" fontId="47" fillId="0" borderId="0" xfId="0" applyFont="1" applyAlignment="1" applyProtection="1">
      <alignment vertical="center"/>
      <protection locked="0"/>
    </xf>
    <xf numFmtId="0" fontId="44" fillId="0" borderId="1" xfId="0" applyFont="1" applyBorder="1" applyAlignment="1" applyProtection="1">
      <alignment vertical="center"/>
      <protection locked="0"/>
    </xf>
    <xf numFmtId="0" fontId="47" fillId="0" borderId="34" xfId="0" applyFont="1" applyBorder="1" applyAlignment="1" applyProtection="1">
      <alignment vertical="center"/>
      <protection locked="0"/>
    </xf>
    <xf numFmtId="0" fontId="44" fillId="0" borderId="34" xfId="0" applyFont="1" applyBorder="1" applyAlignment="1" applyProtection="1">
      <alignment vertical="center"/>
      <protection locked="0"/>
    </xf>
    <xf numFmtId="0" fontId="0" fillId="0" borderId="1" xfId="0" applyBorder="1" applyAlignment="1" applyProtection="1">
      <alignment vertical="top"/>
      <protection locked="0"/>
    </xf>
    <xf numFmtId="49" fontId="45" fillId="0" borderId="1"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44" fillId="0" borderId="34" xfId="0" applyFont="1" applyBorder="1" applyAlignment="1" applyProtection="1">
      <alignment horizontal="left"/>
      <protection locked="0"/>
    </xf>
    <xf numFmtId="0" fontId="47" fillId="0" borderId="34" xfId="0" applyFont="1" applyBorder="1" applyAlignment="1" applyProtection="1">
      <protection locked="0"/>
    </xf>
    <xf numFmtId="0" fontId="42" fillId="0" borderId="32" xfId="0" applyFont="1" applyBorder="1" applyAlignment="1" applyProtection="1">
      <alignment vertical="top"/>
      <protection locked="0"/>
    </xf>
    <xf numFmtId="0" fontId="42" fillId="0" borderId="33" xfId="0" applyFont="1" applyBorder="1" applyAlignment="1" applyProtection="1">
      <alignment vertical="top"/>
      <protection locked="0"/>
    </xf>
    <xf numFmtId="0" fontId="42" fillId="0" borderId="1" xfId="0" applyFont="1" applyBorder="1" applyAlignment="1" applyProtection="1">
      <alignment horizontal="center" vertical="center"/>
      <protection locked="0"/>
    </xf>
    <xf numFmtId="0" fontId="42" fillId="0" borderId="1" xfId="0" applyFont="1" applyBorder="1" applyAlignment="1" applyProtection="1">
      <alignment horizontal="left" vertical="top"/>
      <protection locked="0"/>
    </xf>
    <xf numFmtId="0" fontId="42" fillId="0" borderId="35" xfId="0" applyFont="1" applyBorder="1" applyAlignment="1" applyProtection="1">
      <alignment vertical="top"/>
      <protection locked="0"/>
    </xf>
    <xf numFmtId="0" fontId="42" fillId="0" borderId="34" xfId="0" applyFont="1" applyBorder="1" applyAlignment="1" applyProtection="1">
      <alignment vertical="top"/>
      <protection locked="0"/>
    </xf>
    <xf numFmtId="0" fontId="42" fillId="0" borderId="36" xfId="0" applyFont="1" applyBorder="1" applyAlignment="1" applyProtection="1">
      <alignment vertical="top"/>
      <protection locked="0"/>
    </xf>
    <xf numFmtId="0" fontId="0" fillId="0" borderId="0" xfId="0"/>
    <xf numFmtId="4" fontId="29" fillId="0" borderId="0" xfId="0" applyNumberFormat="1" applyFont="1" applyAlignment="1" applyProtection="1">
      <alignment vertical="center"/>
    </xf>
    <xf numFmtId="0" fontId="29" fillId="0" borderId="0" xfId="0" applyFont="1" applyAlignment="1" applyProtection="1">
      <alignment vertical="center"/>
    </xf>
    <xf numFmtId="0" fontId="28" fillId="0" borderId="0" xfId="0" applyFont="1" applyAlignment="1" applyProtection="1">
      <alignment horizontal="left" vertical="center" wrapText="1"/>
    </xf>
    <xf numFmtId="4" fontId="25" fillId="0" borderId="0" xfId="0" applyNumberFormat="1" applyFont="1" applyAlignment="1" applyProtection="1">
      <alignment horizontal="right" vertical="center"/>
    </xf>
    <xf numFmtId="4" fontId="25" fillId="0" borderId="0" xfId="0" applyNumberFormat="1" applyFont="1" applyAlignment="1" applyProtection="1">
      <alignment vertical="center"/>
    </xf>
    <xf numFmtId="0" fontId="3" fillId="0" borderId="0" xfId="0" applyFont="1" applyAlignment="1" applyProtection="1">
      <alignment horizontal="left" vertical="center" wrapText="1"/>
    </xf>
    <xf numFmtId="0" fontId="3"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xf>
    <xf numFmtId="0" fontId="24" fillId="0" borderId="15" xfId="0" applyFont="1" applyBorder="1" applyAlignment="1">
      <alignment horizontal="center" vertical="center"/>
    </xf>
    <xf numFmtId="0" fontId="24" fillId="0" borderId="16" xfId="0" applyFont="1" applyBorder="1" applyAlignment="1">
      <alignment horizontal="left" vertical="center"/>
    </xf>
    <xf numFmtId="0" fontId="1" fillId="0" borderId="18" xfId="0" applyFont="1" applyBorder="1" applyAlignment="1">
      <alignment horizontal="left" vertical="center"/>
    </xf>
    <xf numFmtId="0" fontId="1" fillId="0" borderId="0" xfId="0" applyFont="1" applyBorder="1" applyAlignment="1">
      <alignment horizontal="left" vertical="center"/>
    </xf>
    <xf numFmtId="0" fontId="1" fillId="0" borderId="18" xfId="0" applyFont="1" applyBorder="1" applyAlignment="1" applyProtection="1">
      <alignment horizontal="left" vertical="center"/>
    </xf>
    <xf numFmtId="0" fontId="1" fillId="0" borderId="0" xfId="0" applyFont="1" applyBorder="1" applyAlignment="1" applyProtection="1">
      <alignment horizontal="left" vertical="center"/>
    </xf>
    <xf numFmtId="0" fontId="2" fillId="6" borderId="9" xfId="0" applyFont="1" applyFill="1" applyBorder="1" applyAlignment="1" applyProtection="1">
      <alignment horizontal="center" vertical="center"/>
    </xf>
    <xf numFmtId="0" fontId="2" fillId="6" borderId="10" xfId="0" applyFont="1" applyFill="1" applyBorder="1" applyAlignment="1" applyProtection="1">
      <alignment horizontal="left" vertical="center"/>
    </xf>
    <xf numFmtId="0" fontId="2" fillId="6" borderId="10" xfId="0" applyFont="1" applyFill="1" applyBorder="1" applyAlignment="1" applyProtection="1">
      <alignment horizontal="center" vertical="center"/>
    </xf>
    <xf numFmtId="0" fontId="2" fillId="6" borderId="10" xfId="0" applyFont="1" applyFill="1" applyBorder="1" applyAlignment="1" applyProtection="1">
      <alignment horizontal="right" vertical="center"/>
    </xf>
    <xf numFmtId="164" fontId="1" fillId="0" borderId="0" xfId="0" applyNumberFormat="1" applyFont="1" applyBorder="1" applyAlignment="1" applyProtection="1">
      <alignment horizontal="center" vertical="center"/>
    </xf>
    <xf numFmtId="0" fontId="1" fillId="0" borderId="0" xfId="0" applyFont="1" applyBorder="1" applyAlignment="1" applyProtection="1">
      <alignment vertical="center"/>
    </xf>
    <xf numFmtId="4" fontId="21" fillId="0" borderId="0" xfId="0" applyNumberFormat="1" applyFont="1" applyBorder="1" applyAlignment="1" applyProtection="1">
      <alignment vertical="center"/>
    </xf>
    <xf numFmtId="0" fontId="3" fillId="5" borderId="10" xfId="0" applyFont="1" applyFill="1" applyBorder="1" applyAlignment="1" applyProtection="1">
      <alignment horizontal="left" vertical="center"/>
    </xf>
    <xf numFmtId="0" fontId="0" fillId="5" borderId="10" xfId="0" applyFont="1" applyFill="1" applyBorder="1" applyAlignment="1" applyProtection="1">
      <alignment vertical="center"/>
    </xf>
    <xf numFmtId="4" fontId="3" fillId="5" borderId="10" xfId="0" applyNumberFormat="1" applyFont="1" applyFill="1" applyBorder="1" applyAlignment="1" applyProtection="1">
      <alignment vertical="center"/>
    </xf>
    <xf numFmtId="0" fontId="0" fillId="5" borderId="11" xfId="0" applyFont="1" applyFill="1" applyBorder="1" applyAlignment="1" applyProtection="1">
      <alignment vertical="center"/>
    </xf>
    <xf numFmtId="0" fontId="21" fillId="0" borderId="0" xfId="0" applyFont="1" applyAlignment="1">
      <alignment horizontal="left" vertical="top" wrapText="1"/>
    </xf>
    <xf numFmtId="0" fontId="21" fillId="0" borderId="0" xfId="0" applyFont="1" applyAlignment="1">
      <alignment horizontal="left" vertical="center"/>
    </xf>
    <xf numFmtId="0" fontId="2" fillId="0" borderId="0" xfId="0" applyFont="1" applyBorder="1" applyAlignment="1" applyProtection="1">
      <alignment horizontal="left" vertical="center"/>
    </xf>
    <xf numFmtId="0" fontId="0" fillId="0" borderId="0" xfId="0" applyBorder="1" applyProtection="1"/>
    <xf numFmtId="0" fontId="3" fillId="0" borderId="0" xfId="0" applyFont="1" applyBorder="1" applyAlignment="1" applyProtection="1">
      <alignment horizontal="left" vertical="top" wrapText="1"/>
    </xf>
    <xf numFmtId="49" fontId="2" fillId="4" borderId="0" xfId="0" applyNumberFormat="1" applyFont="1" applyFill="1" applyBorder="1" applyAlignment="1" applyProtection="1">
      <alignment horizontal="left" vertical="center"/>
      <protection locked="0"/>
    </xf>
    <xf numFmtId="49" fontId="2" fillId="0" borderId="0" xfId="0" applyNumberFormat="1" applyFont="1" applyBorder="1" applyAlignment="1" applyProtection="1">
      <alignment horizontal="left" vertical="center"/>
    </xf>
    <xf numFmtId="0" fontId="2" fillId="0" borderId="0" xfId="0" applyFont="1" applyBorder="1" applyAlignment="1" applyProtection="1">
      <alignment horizontal="left" vertical="center" wrapText="1"/>
    </xf>
    <xf numFmtId="4" fontId="22" fillId="0" borderId="8" xfId="0" applyNumberFormat="1" applyFont="1" applyBorder="1" applyAlignment="1" applyProtection="1">
      <alignment vertical="center"/>
    </xf>
    <xf numFmtId="0" fontId="0" fillId="0" borderId="8" xfId="0" applyFont="1" applyBorder="1" applyAlignment="1" applyProtection="1">
      <alignment vertical="center"/>
    </xf>
    <xf numFmtId="0" fontId="1" fillId="0" borderId="0" xfId="0" applyFont="1" applyBorder="1" applyAlignment="1" applyProtection="1">
      <alignment horizontal="right" vertical="center"/>
    </xf>
    <xf numFmtId="0" fontId="20" fillId="0" borderId="0" xfId="0" applyFont="1" applyAlignment="1" applyProtection="1">
      <alignment horizontal="left" vertical="center" wrapText="1"/>
    </xf>
    <xf numFmtId="0" fontId="20" fillId="0" borderId="0" xfId="0" applyFont="1" applyAlignment="1" applyProtection="1">
      <alignment horizontal="left" vertical="center"/>
    </xf>
    <xf numFmtId="0" fontId="0" fillId="0" borderId="0" xfId="0" applyFont="1" applyAlignment="1" applyProtection="1">
      <alignment vertical="center"/>
    </xf>
    <xf numFmtId="0" fontId="32" fillId="3" borderId="0" xfId="1" applyFont="1" applyFill="1" applyAlignment="1">
      <alignment vertical="center"/>
    </xf>
    <xf numFmtId="0" fontId="20" fillId="0" borderId="0" xfId="0" applyFont="1" applyBorder="1" applyAlignment="1" applyProtection="1">
      <alignment horizontal="left" vertical="center" wrapText="1"/>
    </xf>
    <xf numFmtId="0" fontId="20" fillId="0" borderId="0" xfId="0" applyFont="1" applyBorder="1" applyAlignment="1" applyProtection="1">
      <alignment horizontal="left" vertical="center"/>
    </xf>
    <xf numFmtId="0" fontId="3" fillId="0" borderId="0" xfId="0" applyFont="1" applyBorder="1" applyAlignment="1" applyProtection="1">
      <alignment horizontal="left" vertical="center" wrapText="1"/>
    </xf>
    <xf numFmtId="0" fontId="0" fillId="0" borderId="0" xfId="0" applyFont="1" applyBorder="1" applyAlignment="1" applyProtection="1">
      <alignment vertical="center"/>
    </xf>
    <xf numFmtId="0" fontId="45" fillId="0" borderId="1" xfId="0" applyFont="1" applyBorder="1" applyAlignment="1" applyProtection="1">
      <alignment horizontal="left" vertical="center" wrapText="1"/>
      <protection locked="0"/>
    </xf>
    <xf numFmtId="0" fontId="43" fillId="0" borderId="1" xfId="0" applyFont="1" applyBorder="1" applyAlignment="1" applyProtection="1">
      <alignment horizontal="center" vertical="center" wrapText="1"/>
      <protection locked="0"/>
    </xf>
    <xf numFmtId="0" fontId="44" fillId="0" borderId="34" xfId="0" applyFont="1" applyBorder="1" applyAlignment="1" applyProtection="1">
      <alignment horizontal="left" wrapText="1"/>
      <protection locked="0"/>
    </xf>
    <xf numFmtId="0" fontId="45" fillId="0" borderId="1" xfId="0" applyFont="1" applyBorder="1" applyAlignment="1" applyProtection="1">
      <alignment horizontal="left" vertical="center"/>
      <protection locked="0"/>
    </xf>
    <xf numFmtId="49" fontId="45" fillId="0" borderId="1" xfId="0" applyNumberFormat="1" applyFont="1" applyBorder="1" applyAlignment="1" applyProtection="1">
      <alignment horizontal="left" vertical="center" wrapText="1"/>
      <protection locked="0"/>
    </xf>
    <xf numFmtId="0" fontId="43" fillId="0" borderId="1" xfId="0" applyFont="1" applyBorder="1" applyAlignment="1" applyProtection="1">
      <alignment horizontal="center" vertical="center"/>
      <protection locked="0"/>
    </xf>
    <xf numFmtId="0" fontId="44" fillId="0" borderId="34" xfId="0" applyFont="1" applyBorder="1" applyAlignment="1" applyProtection="1">
      <alignment horizontal="left"/>
      <protection locked="0"/>
    </xf>
    <xf numFmtId="0" fontId="45" fillId="0" borderId="1" xfId="0" applyFont="1" applyBorder="1" applyAlignment="1" applyProtection="1">
      <alignment horizontal="left" vertical="top"/>
      <protection locked="0"/>
    </xf>
  </cellXfs>
  <cellStyles count="2">
    <cellStyle name="Hypertextový odkaz" xfId="1" builtinId="8"/>
    <cellStyle name="Normální" xfId="0" builtinId="0" customBuiltin="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71145" cy="271145"/>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2" cstate="print"/>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2" cstate="print"/>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4"/>
  <sheetViews>
    <sheetView showGridLines="0" tabSelected="1" workbookViewId="0">
      <pane ySplit="1" topLeftCell="A2" activePane="bottomLeft" state="frozen"/>
      <selection pane="bottomLeft"/>
    </sheetView>
  </sheetViews>
  <sheetFormatPr defaultRowHeight="13.5"/>
  <cols>
    <col min="1" max="1" width="7.1640625" customWidth="1"/>
    <col min="2" max="2" width="1.5" customWidth="1"/>
    <col min="3" max="3" width="3.5" customWidth="1"/>
    <col min="4" max="33" width="2.33203125" customWidth="1"/>
    <col min="34" max="34" width="2.83203125" customWidth="1"/>
    <col min="35" max="35" width="27.1640625" customWidth="1"/>
    <col min="36" max="37" width="2.1640625" customWidth="1"/>
    <col min="38" max="38" width="7.1640625" customWidth="1"/>
    <col min="39" max="39" width="2.83203125" customWidth="1"/>
    <col min="40" max="40" width="11.5" customWidth="1"/>
    <col min="41" max="41" width="6.5" customWidth="1"/>
    <col min="42" max="42" width="3.5" customWidth="1"/>
    <col min="43" max="43" width="13.5" customWidth="1"/>
    <col min="44" max="44" width="11.6640625" customWidth="1"/>
    <col min="45" max="47" width="22.1640625" hidden="1" customWidth="1"/>
    <col min="48" max="52" width="18.5" hidden="1" customWidth="1"/>
    <col min="53" max="53" width="16.5" hidden="1" customWidth="1"/>
    <col min="54" max="54" width="21.5" hidden="1" customWidth="1"/>
    <col min="55" max="56" width="16.5" hidden="1" customWidth="1"/>
    <col min="57" max="57" width="57" customWidth="1"/>
    <col min="71" max="91" width="9.1640625" hidden="1"/>
  </cols>
  <sheetData>
    <row r="1" spans="1:74" ht="21.4" customHeight="1">
      <c r="A1" s="16" t="s">
        <v>0</v>
      </c>
      <c r="B1" s="17"/>
      <c r="C1" s="17"/>
      <c r="D1" s="18" t="s">
        <v>1</v>
      </c>
      <c r="E1" s="17"/>
      <c r="F1" s="17"/>
      <c r="G1" s="17"/>
      <c r="H1" s="17"/>
      <c r="I1" s="17"/>
      <c r="J1" s="17"/>
      <c r="K1" s="19" t="s">
        <v>2</v>
      </c>
      <c r="L1" s="19"/>
      <c r="M1" s="19"/>
      <c r="N1" s="19"/>
      <c r="O1" s="19"/>
      <c r="P1" s="19"/>
      <c r="Q1" s="19"/>
      <c r="R1" s="19"/>
      <c r="S1" s="19"/>
      <c r="T1" s="17"/>
      <c r="U1" s="17"/>
      <c r="V1" s="17"/>
      <c r="W1" s="19" t="s">
        <v>3</v>
      </c>
      <c r="X1" s="19"/>
      <c r="Y1" s="19"/>
      <c r="Z1" s="19"/>
      <c r="AA1" s="19"/>
      <c r="AB1" s="19"/>
      <c r="AC1" s="19"/>
      <c r="AD1" s="19"/>
      <c r="AE1" s="19"/>
      <c r="AF1" s="19"/>
      <c r="AG1" s="19"/>
      <c r="AH1" s="19"/>
      <c r="AI1" s="20"/>
      <c r="AJ1" s="21"/>
      <c r="AK1" s="21"/>
      <c r="AL1" s="21"/>
      <c r="AM1" s="21"/>
      <c r="AN1" s="21"/>
      <c r="AO1" s="21"/>
      <c r="AP1" s="21"/>
      <c r="AQ1" s="21"/>
      <c r="AR1" s="21"/>
      <c r="AS1" s="21"/>
      <c r="AT1" s="21"/>
      <c r="AU1" s="21"/>
      <c r="AV1" s="21"/>
      <c r="AW1" s="21"/>
      <c r="AX1" s="21"/>
      <c r="AY1" s="21"/>
      <c r="AZ1" s="21"/>
      <c r="BA1" s="22" t="s">
        <v>4</v>
      </c>
      <c r="BB1" s="22" t="s">
        <v>5</v>
      </c>
      <c r="BC1" s="21"/>
      <c r="BD1" s="21"/>
      <c r="BE1" s="21"/>
      <c r="BF1" s="21"/>
      <c r="BG1" s="21"/>
      <c r="BH1" s="21"/>
      <c r="BI1" s="21"/>
      <c r="BJ1" s="21"/>
      <c r="BK1" s="21"/>
      <c r="BL1" s="21"/>
      <c r="BM1" s="21"/>
      <c r="BN1" s="21"/>
      <c r="BO1" s="21"/>
      <c r="BP1" s="21"/>
      <c r="BQ1" s="21"/>
      <c r="BR1" s="21"/>
      <c r="BT1" s="23" t="s">
        <v>6</v>
      </c>
      <c r="BU1" s="23" t="s">
        <v>6</v>
      </c>
      <c r="BV1" s="23" t="s">
        <v>7</v>
      </c>
    </row>
    <row r="2" spans="1:74" ht="36.950000000000003" customHeight="1">
      <c r="AR2" s="347"/>
      <c r="AS2" s="347"/>
      <c r="AT2" s="347"/>
      <c r="AU2" s="347"/>
      <c r="AV2" s="347"/>
      <c r="AW2" s="347"/>
      <c r="AX2" s="347"/>
      <c r="AY2" s="347"/>
      <c r="AZ2" s="347"/>
      <c r="BA2" s="347"/>
      <c r="BB2" s="347"/>
      <c r="BC2" s="347"/>
      <c r="BD2" s="347"/>
      <c r="BE2" s="347"/>
      <c r="BS2" s="24" t="s">
        <v>8</v>
      </c>
      <c r="BT2" s="24" t="s">
        <v>9</v>
      </c>
    </row>
    <row r="3" spans="1:74" ht="6.95" customHeight="1">
      <c r="B3" s="25"/>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7"/>
      <c r="BS3" s="24" t="s">
        <v>10</v>
      </c>
      <c r="BT3" s="24" t="s">
        <v>11</v>
      </c>
    </row>
    <row r="4" spans="1:74" ht="36.950000000000003" customHeight="1">
      <c r="B4" s="28"/>
      <c r="C4" s="29"/>
      <c r="D4" s="30" t="s">
        <v>12</v>
      </c>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31"/>
      <c r="AS4" s="32" t="s">
        <v>13</v>
      </c>
      <c r="BE4" s="33" t="s">
        <v>14</v>
      </c>
      <c r="BS4" s="24" t="s">
        <v>8</v>
      </c>
    </row>
    <row r="5" spans="1:74" ht="14.45" customHeight="1">
      <c r="B5" s="28"/>
      <c r="C5" s="29"/>
      <c r="D5" s="34" t="s">
        <v>15</v>
      </c>
      <c r="E5" s="29"/>
      <c r="F5" s="29"/>
      <c r="G5" s="29"/>
      <c r="H5" s="29"/>
      <c r="I5" s="29"/>
      <c r="J5" s="29"/>
      <c r="K5" s="376" t="s">
        <v>16</v>
      </c>
      <c r="L5" s="377"/>
      <c r="M5" s="377"/>
      <c r="N5" s="377"/>
      <c r="O5" s="377"/>
      <c r="P5" s="377"/>
      <c r="Q5" s="377"/>
      <c r="R5" s="377"/>
      <c r="S5" s="377"/>
      <c r="T5" s="377"/>
      <c r="U5" s="377"/>
      <c r="V5" s="377"/>
      <c r="W5" s="377"/>
      <c r="X5" s="377"/>
      <c r="Y5" s="377"/>
      <c r="Z5" s="377"/>
      <c r="AA5" s="377"/>
      <c r="AB5" s="377"/>
      <c r="AC5" s="377"/>
      <c r="AD5" s="377"/>
      <c r="AE5" s="377"/>
      <c r="AF5" s="377"/>
      <c r="AG5" s="377"/>
      <c r="AH5" s="377"/>
      <c r="AI5" s="377"/>
      <c r="AJ5" s="377"/>
      <c r="AK5" s="377"/>
      <c r="AL5" s="377"/>
      <c r="AM5" s="377"/>
      <c r="AN5" s="377"/>
      <c r="AO5" s="377"/>
      <c r="AP5" s="29"/>
      <c r="AQ5" s="31"/>
      <c r="BE5" s="374" t="s">
        <v>17</v>
      </c>
      <c r="BS5" s="24" t="s">
        <v>8</v>
      </c>
    </row>
    <row r="6" spans="1:74" ht="36.950000000000003" customHeight="1">
      <c r="B6" s="28"/>
      <c r="C6" s="29"/>
      <c r="D6" s="36" t="s">
        <v>18</v>
      </c>
      <c r="E6" s="29"/>
      <c r="F6" s="29"/>
      <c r="G6" s="29"/>
      <c r="H6" s="29"/>
      <c r="I6" s="29"/>
      <c r="J6" s="29"/>
      <c r="K6" s="378" t="s">
        <v>19</v>
      </c>
      <c r="L6" s="377"/>
      <c r="M6" s="377"/>
      <c r="N6" s="377"/>
      <c r="O6" s="377"/>
      <c r="P6" s="377"/>
      <c r="Q6" s="377"/>
      <c r="R6" s="377"/>
      <c r="S6" s="377"/>
      <c r="T6" s="377"/>
      <c r="U6" s="377"/>
      <c r="V6" s="377"/>
      <c r="W6" s="377"/>
      <c r="X6" s="377"/>
      <c r="Y6" s="377"/>
      <c r="Z6" s="377"/>
      <c r="AA6" s="377"/>
      <c r="AB6" s="377"/>
      <c r="AC6" s="377"/>
      <c r="AD6" s="377"/>
      <c r="AE6" s="377"/>
      <c r="AF6" s="377"/>
      <c r="AG6" s="377"/>
      <c r="AH6" s="377"/>
      <c r="AI6" s="377"/>
      <c r="AJ6" s="377"/>
      <c r="AK6" s="377"/>
      <c r="AL6" s="377"/>
      <c r="AM6" s="377"/>
      <c r="AN6" s="377"/>
      <c r="AO6" s="377"/>
      <c r="AP6" s="29"/>
      <c r="AQ6" s="31"/>
      <c r="BE6" s="375"/>
      <c r="BS6" s="24" t="s">
        <v>20</v>
      </c>
    </row>
    <row r="7" spans="1:74" ht="14.45" customHeight="1">
      <c r="B7" s="28"/>
      <c r="C7" s="29"/>
      <c r="D7" s="37" t="s">
        <v>21</v>
      </c>
      <c r="E7" s="29"/>
      <c r="F7" s="29"/>
      <c r="G7" s="29"/>
      <c r="H7" s="29"/>
      <c r="I7" s="29"/>
      <c r="J7" s="29"/>
      <c r="K7" s="35" t="s">
        <v>22</v>
      </c>
      <c r="L7" s="29"/>
      <c r="M7" s="29"/>
      <c r="N7" s="29"/>
      <c r="O7" s="29"/>
      <c r="P7" s="29"/>
      <c r="Q7" s="29"/>
      <c r="R7" s="29"/>
      <c r="S7" s="29"/>
      <c r="T7" s="29"/>
      <c r="U7" s="29"/>
      <c r="V7" s="29"/>
      <c r="W7" s="29"/>
      <c r="X7" s="29"/>
      <c r="Y7" s="29"/>
      <c r="Z7" s="29"/>
      <c r="AA7" s="29"/>
      <c r="AB7" s="29"/>
      <c r="AC7" s="29"/>
      <c r="AD7" s="29"/>
      <c r="AE7" s="29"/>
      <c r="AF7" s="29"/>
      <c r="AG7" s="29"/>
      <c r="AH7" s="29"/>
      <c r="AI7" s="29"/>
      <c r="AJ7" s="29"/>
      <c r="AK7" s="37" t="s">
        <v>23</v>
      </c>
      <c r="AL7" s="29"/>
      <c r="AM7" s="29"/>
      <c r="AN7" s="35" t="s">
        <v>22</v>
      </c>
      <c r="AO7" s="29"/>
      <c r="AP7" s="29"/>
      <c r="AQ7" s="31"/>
      <c r="BE7" s="375"/>
      <c r="BS7" s="24" t="s">
        <v>10</v>
      </c>
    </row>
    <row r="8" spans="1:74" ht="14.45" customHeight="1">
      <c r="B8" s="28"/>
      <c r="C8" s="29"/>
      <c r="D8" s="37" t="s">
        <v>24</v>
      </c>
      <c r="E8" s="29"/>
      <c r="F8" s="29"/>
      <c r="G8" s="29"/>
      <c r="H8" s="29"/>
      <c r="I8" s="29"/>
      <c r="J8" s="29"/>
      <c r="K8" s="35" t="s">
        <v>25</v>
      </c>
      <c r="L8" s="29"/>
      <c r="M8" s="29"/>
      <c r="N8" s="29"/>
      <c r="O8" s="29"/>
      <c r="P8" s="29"/>
      <c r="Q8" s="29"/>
      <c r="R8" s="29"/>
      <c r="S8" s="29"/>
      <c r="T8" s="29"/>
      <c r="U8" s="29"/>
      <c r="V8" s="29"/>
      <c r="W8" s="29"/>
      <c r="X8" s="29"/>
      <c r="Y8" s="29"/>
      <c r="Z8" s="29"/>
      <c r="AA8" s="29"/>
      <c r="AB8" s="29"/>
      <c r="AC8" s="29"/>
      <c r="AD8" s="29"/>
      <c r="AE8" s="29"/>
      <c r="AF8" s="29"/>
      <c r="AG8" s="29"/>
      <c r="AH8" s="29"/>
      <c r="AI8" s="29"/>
      <c r="AJ8" s="29"/>
      <c r="AK8" s="37" t="s">
        <v>26</v>
      </c>
      <c r="AL8" s="29"/>
      <c r="AM8" s="29"/>
      <c r="AN8" s="38" t="s">
        <v>27</v>
      </c>
      <c r="AO8" s="29"/>
      <c r="AP8" s="29"/>
      <c r="AQ8" s="31"/>
      <c r="BE8" s="375"/>
      <c r="BS8" s="24" t="s">
        <v>28</v>
      </c>
    </row>
    <row r="9" spans="1:74" ht="14.45" customHeight="1">
      <c r="B9" s="28"/>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31"/>
      <c r="BE9" s="375"/>
      <c r="BS9" s="24" t="s">
        <v>29</v>
      </c>
    </row>
    <row r="10" spans="1:74" ht="14.45" customHeight="1">
      <c r="B10" s="28"/>
      <c r="C10" s="29"/>
      <c r="D10" s="37" t="s">
        <v>30</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37" t="s">
        <v>31</v>
      </c>
      <c r="AL10" s="29"/>
      <c r="AM10" s="29"/>
      <c r="AN10" s="35" t="s">
        <v>22</v>
      </c>
      <c r="AO10" s="29"/>
      <c r="AP10" s="29"/>
      <c r="AQ10" s="31"/>
      <c r="BE10" s="375"/>
      <c r="BS10" s="24" t="s">
        <v>20</v>
      </c>
    </row>
    <row r="11" spans="1:74" ht="18.399999999999999" customHeight="1">
      <c r="B11" s="28"/>
      <c r="C11" s="29"/>
      <c r="D11" s="29"/>
      <c r="E11" s="35" t="s">
        <v>25</v>
      </c>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37" t="s">
        <v>32</v>
      </c>
      <c r="AL11" s="29"/>
      <c r="AM11" s="29"/>
      <c r="AN11" s="35" t="s">
        <v>22</v>
      </c>
      <c r="AO11" s="29"/>
      <c r="AP11" s="29"/>
      <c r="AQ11" s="31"/>
      <c r="BE11" s="375"/>
      <c r="BS11" s="24" t="s">
        <v>20</v>
      </c>
    </row>
    <row r="12" spans="1:74" ht="6.95" customHeight="1">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1"/>
      <c r="BE12" s="375"/>
      <c r="BS12" s="24" t="s">
        <v>20</v>
      </c>
    </row>
    <row r="13" spans="1:74" ht="14.45" customHeight="1">
      <c r="B13" s="28"/>
      <c r="C13" s="29"/>
      <c r="D13" s="37" t="s">
        <v>33</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37" t="s">
        <v>31</v>
      </c>
      <c r="AL13" s="29"/>
      <c r="AM13" s="29"/>
      <c r="AN13" s="39" t="s">
        <v>34</v>
      </c>
      <c r="AO13" s="29"/>
      <c r="AP13" s="29"/>
      <c r="AQ13" s="31"/>
      <c r="BE13" s="375"/>
      <c r="BS13" s="24" t="s">
        <v>20</v>
      </c>
    </row>
    <row r="14" spans="1:74" ht="15">
      <c r="B14" s="28"/>
      <c r="C14" s="29"/>
      <c r="D14" s="29"/>
      <c r="E14" s="379" t="s">
        <v>34</v>
      </c>
      <c r="F14" s="380"/>
      <c r="G14" s="380"/>
      <c r="H14" s="380"/>
      <c r="I14" s="380"/>
      <c r="J14" s="380"/>
      <c r="K14" s="380"/>
      <c r="L14" s="380"/>
      <c r="M14" s="380"/>
      <c r="N14" s="380"/>
      <c r="O14" s="380"/>
      <c r="P14" s="380"/>
      <c r="Q14" s="380"/>
      <c r="R14" s="380"/>
      <c r="S14" s="380"/>
      <c r="T14" s="380"/>
      <c r="U14" s="380"/>
      <c r="V14" s="380"/>
      <c r="W14" s="380"/>
      <c r="X14" s="380"/>
      <c r="Y14" s="380"/>
      <c r="Z14" s="380"/>
      <c r="AA14" s="380"/>
      <c r="AB14" s="380"/>
      <c r="AC14" s="380"/>
      <c r="AD14" s="380"/>
      <c r="AE14" s="380"/>
      <c r="AF14" s="380"/>
      <c r="AG14" s="380"/>
      <c r="AH14" s="380"/>
      <c r="AI14" s="380"/>
      <c r="AJ14" s="380"/>
      <c r="AK14" s="37" t="s">
        <v>32</v>
      </c>
      <c r="AL14" s="29"/>
      <c r="AM14" s="29"/>
      <c r="AN14" s="39" t="s">
        <v>34</v>
      </c>
      <c r="AO14" s="29"/>
      <c r="AP14" s="29"/>
      <c r="AQ14" s="31"/>
      <c r="BE14" s="375"/>
      <c r="BS14" s="24" t="s">
        <v>20</v>
      </c>
    </row>
    <row r="15" spans="1:74" ht="6.95" customHeight="1">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31"/>
      <c r="BE15" s="375"/>
      <c r="BS15" s="24" t="s">
        <v>6</v>
      </c>
    </row>
    <row r="16" spans="1:74" ht="14.45" customHeight="1">
      <c r="B16" s="28"/>
      <c r="C16" s="29"/>
      <c r="D16" s="37" t="s">
        <v>35</v>
      </c>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37" t="s">
        <v>31</v>
      </c>
      <c r="AL16" s="29"/>
      <c r="AM16" s="29"/>
      <c r="AN16" s="35" t="s">
        <v>22</v>
      </c>
      <c r="AO16" s="29"/>
      <c r="AP16" s="29"/>
      <c r="AQ16" s="31"/>
      <c r="BE16" s="375"/>
      <c r="BS16" s="24" t="s">
        <v>6</v>
      </c>
    </row>
    <row r="17" spans="2:71" ht="18.399999999999999" customHeight="1">
      <c r="B17" s="28"/>
      <c r="C17" s="29"/>
      <c r="D17" s="29"/>
      <c r="E17" s="35" t="s">
        <v>25</v>
      </c>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37" t="s">
        <v>32</v>
      </c>
      <c r="AL17" s="29"/>
      <c r="AM17" s="29"/>
      <c r="AN17" s="35" t="s">
        <v>22</v>
      </c>
      <c r="AO17" s="29"/>
      <c r="AP17" s="29"/>
      <c r="AQ17" s="31"/>
      <c r="BE17" s="375"/>
      <c r="BS17" s="24" t="s">
        <v>36</v>
      </c>
    </row>
    <row r="18" spans="2:71" ht="6.95" customHeigh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31"/>
      <c r="BE18" s="375"/>
      <c r="BS18" s="24" t="s">
        <v>8</v>
      </c>
    </row>
    <row r="19" spans="2:71" ht="14.45" customHeight="1">
      <c r="B19" s="28"/>
      <c r="C19" s="29"/>
      <c r="D19" s="37" t="s">
        <v>37</v>
      </c>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31"/>
      <c r="BE19" s="375"/>
      <c r="BS19" s="24" t="s">
        <v>10</v>
      </c>
    </row>
    <row r="20" spans="2:71" ht="56.45" customHeight="1">
      <c r="B20" s="28"/>
      <c r="C20" s="29"/>
      <c r="D20" s="29"/>
      <c r="E20" s="381" t="s">
        <v>38</v>
      </c>
      <c r="F20" s="381"/>
      <c r="G20" s="381"/>
      <c r="H20" s="381"/>
      <c r="I20" s="381"/>
      <c r="J20" s="381"/>
      <c r="K20" s="381"/>
      <c r="L20" s="381"/>
      <c r="M20" s="381"/>
      <c r="N20" s="381"/>
      <c r="O20" s="381"/>
      <c r="P20" s="381"/>
      <c r="Q20" s="381"/>
      <c r="R20" s="381"/>
      <c r="S20" s="381"/>
      <c r="T20" s="381"/>
      <c r="U20" s="381"/>
      <c r="V20" s="381"/>
      <c r="W20" s="381"/>
      <c r="X20" s="381"/>
      <c r="Y20" s="381"/>
      <c r="Z20" s="381"/>
      <c r="AA20" s="381"/>
      <c r="AB20" s="381"/>
      <c r="AC20" s="381"/>
      <c r="AD20" s="381"/>
      <c r="AE20" s="381"/>
      <c r="AF20" s="381"/>
      <c r="AG20" s="381"/>
      <c r="AH20" s="381"/>
      <c r="AI20" s="381"/>
      <c r="AJ20" s="381"/>
      <c r="AK20" s="381"/>
      <c r="AL20" s="381"/>
      <c r="AM20" s="381"/>
      <c r="AN20" s="381"/>
      <c r="AO20" s="29"/>
      <c r="AP20" s="29"/>
      <c r="AQ20" s="31"/>
      <c r="BE20" s="375"/>
      <c r="BS20" s="24" t="s">
        <v>6</v>
      </c>
    </row>
    <row r="21" spans="2:71" ht="6.95" customHeight="1">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31"/>
      <c r="BE21" s="375"/>
    </row>
    <row r="22" spans="2:71" ht="6.95" customHeight="1">
      <c r="B22" s="28"/>
      <c r="C22" s="29"/>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29"/>
      <c r="AQ22" s="31"/>
      <c r="BE22" s="375"/>
    </row>
    <row r="23" spans="2:71" s="1" customFormat="1" ht="25.9" customHeight="1">
      <c r="B23" s="41"/>
      <c r="C23" s="42"/>
      <c r="D23" s="43" t="s">
        <v>39</v>
      </c>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382">
        <f>ROUND(AG51,2)</f>
        <v>0</v>
      </c>
      <c r="AL23" s="383"/>
      <c r="AM23" s="383"/>
      <c r="AN23" s="383"/>
      <c r="AO23" s="383"/>
      <c r="AP23" s="42"/>
      <c r="AQ23" s="45"/>
      <c r="BE23" s="375"/>
    </row>
    <row r="24" spans="2:71" s="1" customFormat="1" ht="6.95" customHeight="1">
      <c r="B24" s="41"/>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5"/>
      <c r="BE24" s="375"/>
    </row>
    <row r="25" spans="2:71" s="1" customFormat="1">
      <c r="B25" s="41"/>
      <c r="C25" s="42"/>
      <c r="D25" s="42"/>
      <c r="E25" s="42"/>
      <c r="F25" s="42"/>
      <c r="G25" s="42"/>
      <c r="H25" s="42"/>
      <c r="I25" s="42"/>
      <c r="J25" s="42"/>
      <c r="K25" s="42"/>
      <c r="L25" s="384" t="s">
        <v>40</v>
      </c>
      <c r="M25" s="384"/>
      <c r="N25" s="384"/>
      <c r="O25" s="384"/>
      <c r="P25" s="42"/>
      <c r="Q25" s="42"/>
      <c r="R25" s="42"/>
      <c r="S25" s="42"/>
      <c r="T25" s="42"/>
      <c r="U25" s="42"/>
      <c r="V25" s="42"/>
      <c r="W25" s="384" t="s">
        <v>41</v>
      </c>
      <c r="X25" s="384"/>
      <c r="Y25" s="384"/>
      <c r="Z25" s="384"/>
      <c r="AA25" s="384"/>
      <c r="AB25" s="384"/>
      <c r="AC25" s="384"/>
      <c r="AD25" s="384"/>
      <c r="AE25" s="384"/>
      <c r="AF25" s="42"/>
      <c r="AG25" s="42"/>
      <c r="AH25" s="42"/>
      <c r="AI25" s="42"/>
      <c r="AJ25" s="42"/>
      <c r="AK25" s="384" t="s">
        <v>42</v>
      </c>
      <c r="AL25" s="384"/>
      <c r="AM25" s="384"/>
      <c r="AN25" s="384"/>
      <c r="AO25" s="384"/>
      <c r="AP25" s="42"/>
      <c r="AQ25" s="45"/>
      <c r="BE25" s="375"/>
    </row>
    <row r="26" spans="2:71" s="2" customFormat="1" ht="14.45" customHeight="1">
      <c r="B26" s="47"/>
      <c r="C26" s="48"/>
      <c r="D26" s="49" t="s">
        <v>43</v>
      </c>
      <c r="E26" s="48"/>
      <c r="F26" s="49" t="s">
        <v>44</v>
      </c>
      <c r="G26" s="48"/>
      <c r="H26" s="48"/>
      <c r="I26" s="48"/>
      <c r="J26" s="48"/>
      <c r="K26" s="48"/>
      <c r="L26" s="367">
        <v>0.21</v>
      </c>
      <c r="M26" s="368"/>
      <c r="N26" s="368"/>
      <c r="O26" s="368"/>
      <c r="P26" s="48"/>
      <c r="Q26" s="48"/>
      <c r="R26" s="48"/>
      <c r="S26" s="48"/>
      <c r="T26" s="48"/>
      <c r="U26" s="48"/>
      <c r="V26" s="48"/>
      <c r="W26" s="369">
        <f>ROUND(AZ51,2)</f>
        <v>0</v>
      </c>
      <c r="X26" s="368"/>
      <c r="Y26" s="368"/>
      <c r="Z26" s="368"/>
      <c r="AA26" s="368"/>
      <c r="AB26" s="368"/>
      <c r="AC26" s="368"/>
      <c r="AD26" s="368"/>
      <c r="AE26" s="368"/>
      <c r="AF26" s="48"/>
      <c r="AG26" s="48"/>
      <c r="AH26" s="48"/>
      <c r="AI26" s="48"/>
      <c r="AJ26" s="48"/>
      <c r="AK26" s="369">
        <f>ROUND(AV51,0)</f>
        <v>0</v>
      </c>
      <c r="AL26" s="368"/>
      <c r="AM26" s="368"/>
      <c r="AN26" s="368"/>
      <c r="AO26" s="368"/>
      <c r="AP26" s="48"/>
      <c r="AQ26" s="50"/>
      <c r="BE26" s="375"/>
    </row>
    <row r="27" spans="2:71" s="2" customFormat="1" ht="14.45" customHeight="1">
      <c r="B27" s="47"/>
      <c r="C27" s="48"/>
      <c r="D27" s="48"/>
      <c r="E27" s="48"/>
      <c r="F27" s="49" t="s">
        <v>45</v>
      </c>
      <c r="G27" s="48"/>
      <c r="H27" s="48"/>
      <c r="I27" s="48"/>
      <c r="J27" s="48"/>
      <c r="K27" s="48"/>
      <c r="L27" s="367">
        <v>0.15</v>
      </c>
      <c r="M27" s="368"/>
      <c r="N27" s="368"/>
      <c r="O27" s="368"/>
      <c r="P27" s="48"/>
      <c r="Q27" s="48"/>
      <c r="R27" s="48"/>
      <c r="S27" s="48"/>
      <c r="T27" s="48"/>
      <c r="U27" s="48"/>
      <c r="V27" s="48"/>
      <c r="W27" s="369">
        <f>ROUND(BA51,2)</f>
        <v>0</v>
      </c>
      <c r="X27" s="368"/>
      <c r="Y27" s="368"/>
      <c r="Z27" s="368"/>
      <c r="AA27" s="368"/>
      <c r="AB27" s="368"/>
      <c r="AC27" s="368"/>
      <c r="AD27" s="368"/>
      <c r="AE27" s="368"/>
      <c r="AF27" s="48"/>
      <c r="AG27" s="48"/>
      <c r="AH27" s="48"/>
      <c r="AI27" s="48"/>
      <c r="AJ27" s="48"/>
      <c r="AK27" s="369">
        <f>ROUND(AW51,0)</f>
        <v>0</v>
      </c>
      <c r="AL27" s="368"/>
      <c r="AM27" s="368"/>
      <c r="AN27" s="368"/>
      <c r="AO27" s="368"/>
      <c r="AP27" s="48"/>
      <c r="AQ27" s="50"/>
      <c r="BE27" s="375"/>
    </row>
    <row r="28" spans="2:71" s="2" customFormat="1" ht="14.45" hidden="1" customHeight="1">
      <c r="B28" s="47"/>
      <c r="C28" s="48"/>
      <c r="D28" s="48"/>
      <c r="E28" s="48"/>
      <c r="F28" s="49" t="s">
        <v>46</v>
      </c>
      <c r="G28" s="48"/>
      <c r="H28" s="48"/>
      <c r="I28" s="48"/>
      <c r="J28" s="48"/>
      <c r="K28" s="48"/>
      <c r="L28" s="367">
        <v>0.21</v>
      </c>
      <c r="M28" s="368"/>
      <c r="N28" s="368"/>
      <c r="O28" s="368"/>
      <c r="P28" s="48"/>
      <c r="Q28" s="48"/>
      <c r="R28" s="48"/>
      <c r="S28" s="48"/>
      <c r="T28" s="48"/>
      <c r="U28" s="48"/>
      <c r="V28" s="48"/>
      <c r="W28" s="369">
        <f>ROUND(BB51,2)</f>
        <v>0</v>
      </c>
      <c r="X28" s="368"/>
      <c r="Y28" s="368"/>
      <c r="Z28" s="368"/>
      <c r="AA28" s="368"/>
      <c r="AB28" s="368"/>
      <c r="AC28" s="368"/>
      <c r="AD28" s="368"/>
      <c r="AE28" s="368"/>
      <c r="AF28" s="48"/>
      <c r="AG28" s="48"/>
      <c r="AH28" s="48"/>
      <c r="AI28" s="48"/>
      <c r="AJ28" s="48"/>
      <c r="AK28" s="369">
        <v>0</v>
      </c>
      <c r="AL28" s="368"/>
      <c r="AM28" s="368"/>
      <c r="AN28" s="368"/>
      <c r="AO28" s="368"/>
      <c r="AP28" s="48"/>
      <c r="AQ28" s="50"/>
      <c r="BE28" s="375"/>
    </row>
    <row r="29" spans="2:71" s="2" customFormat="1" ht="14.45" hidden="1" customHeight="1">
      <c r="B29" s="47"/>
      <c r="C29" s="48"/>
      <c r="D29" s="48"/>
      <c r="E29" s="48"/>
      <c r="F29" s="49" t="s">
        <v>47</v>
      </c>
      <c r="G29" s="48"/>
      <c r="H29" s="48"/>
      <c r="I29" s="48"/>
      <c r="J29" s="48"/>
      <c r="K29" s="48"/>
      <c r="L29" s="367">
        <v>0.15</v>
      </c>
      <c r="M29" s="368"/>
      <c r="N29" s="368"/>
      <c r="O29" s="368"/>
      <c r="P29" s="48"/>
      <c r="Q29" s="48"/>
      <c r="R29" s="48"/>
      <c r="S29" s="48"/>
      <c r="T29" s="48"/>
      <c r="U29" s="48"/>
      <c r="V29" s="48"/>
      <c r="W29" s="369">
        <f>ROUND(BC51,2)</f>
        <v>0</v>
      </c>
      <c r="X29" s="368"/>
      <c r="Y29" s="368"/>
      <c r="Z29" s="368"/>
      <c r="AA29" s="368"/>
      <c r="AB29" s="368"/>
      <c r="AC29" s="368"/>
      <c r="AD29" s="368"/>
      <c r="AE29" s="368"/>
      <c r="AF29" s="48"/>
      <c r="AG29" s="48"/>
      <c r="AH29" s="48"/>
      <c r="AI29" s="48"/>
      <c r="AJ29" s="48"/>
      <c r="AK29" s="369">
        <v>0</v>
      </c>
      <c r="AL29" s="368"/>
      <c r="AM29" s="368"/>
      <c r="AN29" s="368"/>
      <c r="AO29" s="368"/>
      <c r="AP29" s="48"/>
      <c r="AQ29" s="50"/>
      <c r="BE29" s="375"/>
    </row>
    <row r="30" spans="2:71" s="2" customFormat="1" ht="14.45" hidden="1" customHeight="1">
      <c r="B30" s="47"/>
      <c r="C30" s="48"/>
      <c r="D30" s="48"/>
      <c r="E30" s="48"/>
      <c r="F30" s="49" t="s">
        <v>48</v>
      </c>
      <c r="G30" s="48"/>
      <c r="H30" s="48"/>
      <c r="I30" s="48"/>
      <c r="J30" s="48"/>
      <c r="K30" s="48"/>
      <c r="L30" s="367">
        <v>0</v>
      </c>
      <c r="M30" s="368"/>
      <c r="N30" s="368"/>
      <c r="O30" s="368"/>
      <c r="P30" s="48"/>
      <c r="Q30" s="48"/>
      <c r="R30" s="48"/>
      <c r="S30" s="48"/>
      <c r="T30" s="48"/>
      <c r="U30" s="48"/>
      <c r="V30" s="48"/>
      <c r="W30" s="369">
        <f>ROUND(BD51,2)</f>
        <v>0</v>
      </c>
      <c r="X30" s="368"/>
      <c r="Y30" s="368"/>
      <c r="Z30" s="368"/>
      <c r="AA30" s="368"/>
      <c r="AB30" s="368"/>
      <c r="AC30" s="368"/>
      <c r="AD30" s="368"/>
      <c r="AE30" s="368"/>
      <c r="AF30" s="48"/>
      <c r="AG30" s="48"/>
      <c r="AH30" s="48"/>
      <c r="AI30" s="48"/>
      <c r="AJ30" s="48"/>
      <c r="AK30" s="369">
        <v>0</v>
      </c>
      <c r="AL30" s="368"/>
      <c r="AM30" s="368"/>
      <c r="AN30" s="368"/>
      <c r="AO30" s="368"/>
      <c r="AP30" s="48"/>
      <c r="AQ30" s="50"/>
      <c r="BE30" s="375"/>
    </row>
    <row r="31" spans="2:71" s="1" customFormat="1" ht="6.95" customHeight="1">
      <c r="B31" s="41"/>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5"/>
      <c r="BE31" s="375"/>
    </row>
    <row r="32" spans="2:71" s="1" customFormat="1" ht="25.9" customHeight="1">
      <c r="B32" s="41"/>
      <c r="C32" s="51"/>
      <c r="D32" s="52" t="s">
        <v>49</v>
      </c>
      <c r="E32" s="53"/>
      <c r="F32" s="53"/>
      <c r="G32" s="53"/>
      <c r="H32" s="53"/>
      <c r="I32" s="53"/>
      <c r="J32" s="53"/>
      <c r="K32" s="53"/>
      <c r="L32" s="53"/>
      <c r="M32" s="53"/>
      <c r="N32" s="53"/>
      <c r="O32" s="53"/>
      <c r="P32" s="53"/>
      <c r="Q32" s="53"/>
      <c r="R32" s="53"/>
      <c r="S32" s="53"/>
      <c r="T32" s="54" t="s">
        <v>50</v>
      </c>
      <c r="U32" s="53"/>
      <c r="V32" s="53"/>
      <c r="W32" s="53"/>
      <c r="X32" s="370" t="s">
        <v>51</v>
      </c>
      <c r="Y32" s="371"/>
      <c r="Z32" s="371"/>
      <c r="AA32" s="371"/>
      <c r="AB32" s="371"/>
      <c r="AC32" s="53"/>
      <c r="AD32" s="53"/>
      <c r="AE32" s="53"/>
      <c r="AF32" s="53"/>
      <c r="AG32" s="53"/>
      <c r="AH32" s="53"/>
      <c r="AI32" s="53"/>
      <c r="AJ32" s="53"/>
      <c r="AK32" s="372">
        <f>SUM(AK23:AK30)</f>
        <v>0</v>
      </c>
      <c r="AL32" s="371"/>
      <c r="AM32" s="371"/>
      <c r="AN32" s="371"/>
      <c r="AO32" s="373"/>
      <c r="AP32" s="51"/>
      <c r="AQ32" s="55"/>
      <c r="BE32" s="375"/>
    </row>
    <row r="33" spans="2:56" s="1" customFormat="1" ht="6.95" customHeight="1">
      <c r="B33" s="41"/>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5"/>
    </row>
    <row r="34" spans="2:56" s="1" customFormat="1" ht="6.95" customHeight="1">
      <c r="B34" s="56"/>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8"/>
    </row>
    <row r="38" spans="2:56" s="1" customFormat="1" ht="6.95" customHeight="1">
      <c r="B38" s="59"/>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1"/>
    </row>
    <row r="39" spans="2:56" s="1" customFormat="1" ht="36.950000000000003" customHeight="1">
      <c r="B39" s="41"/>
      <c r="C39" s="62" t="s">
        <v>52</v>
      </c>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1"/>
    </row>
    <row r="40" spans="2:56" s="1" customFormat="1" ht="6.95" customHeight="1">
      <c r="B40" s="41"/>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1"/>
    </row>
    <row r="41" spans="2:56" s="3" customFormat="1" ht="14.45" customHeight="1">
      <c r="B41" s="64"/>
      <c r="C41" s="65" t="s">
        <v>15</v>
      </c>
      <c r="D41" s="66"/>
      <c r="E41" s="66"/>
      <c r="F41" s="66"/>
      <c r="G41" s="66"/>
      <c r="H41" s="66"/>
      <c r="I41" s="66"/>
      <c r="J41" s="66"/>
      <c r="K41" s="66"/>
      <c r="L41" s="66" t="str">
        <f>K5</f>
        <v>4117</v>
      </c>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7"/>
    </row>
    <row r="42" spans="2:56" s="4" customFormat="1" ht="36.950000000000003" customHeight="1">
      <c r="B42" s="68"/>
      <c r="C42" s="69" t="s">
        <v>18</v>
      </c>
      <c r="D42" s="70"/>
      <c r="E42" s="70"/>
      <c r="F42" s="70"/>
      <c r="G42" s="70"/>
      <c r="H42" s="70"/>
      <c r="I42" s="70"/>
      <c r="J42" s="70"/>
      <c r="K42" s="70"/>
      <c r="L42" s="353" t="str">
        <f>K6</f>
        <v>4117 Klatovy hasičský záchranný sbor - stavební úpravy II.etapa</v>
      </c>
      <c r="M42" s="354"/>
      <c r="N42" s="354"/>
      <c r="O42" s="354"/>
      <c r="P42" s="354"/>
      <c r="Q42" s="354"/>
      <c r="R42" s="354"/>
      <c r="S42" s="354"/>
      <c r="T42" s="354"/>
      <c r="U42" s="354"/>
      <c r="V42" s="354"/>
      <c r="W42" s="354"/>
      <c r="X42" s="354"/>
      <c r="Y42" s="354"/>
      <c r="Z42" s="354"/>
      <c r="AA42" s="354"/>
      <c r="AB42" s="354"/>
      <c r="AC42" s="354"/>
      <c r="AD42" s="354"/>
      <c r="AE42" s="354"/>
      <c r="AF42" s="354"/>
      <c r="AG42" s="354"/>
      <c r="AH42" s="354"/>
      <c r="AI42" s="354"/>
      <c r="AJ42" s="354"/>
      <c r="AK42" s="354"/>
      <c r="AL42" s="354"/>
      <c r="AM42" s="354"/>
      <c r="AN42" s="354"/>
      <c r="AO42" s="354"/>
      <c r="AP42" s="70"/>
      <c r="AQ42" s="70"/>
      <c r="AR42" s="71"/>
    </row>
    <row r="43" spans="2:56" s="1" customFormat="1" ht="6.95" customHeight="1">
      <c r="B43" s="41"/>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1"/>
    </row>
    <row r="44" spans="2:56" s="1" customFormat="1" ht="15">
      <c r="B44" s="41"/>
      <c r="C44" s="65" t="s">
        <v>24</v>
      </c>
      <c r="D44" s="63"/>
      <c r="E44" s="63"/>
      <c r="F44" s="63"/>
      <c r="G44" s="63"/>
      <c r="H44" s="63"/>
      <c r="I44" s="63"/>
      <c r="J44" s="63"/>
      <c r="K44" s="63"/>
      <c r="L44" s="72" t="str">
        <f>IF(K8="","",K8)</f>
        <v xml:space="preserve"> </v>
      </c>
      <c r="M44" s="63"/>
      <c r="N44" s="63"/>
      <c r="O44" s="63"/>
      <c r="P44" s="63"/>
      <c r="Q44" s="63"/>
      <c r="R44" s="63"/>
      <c r="S44" s="63"/>
      <c r="T44" s="63"/>
      <c r="U44" s="63"/>
      <c r="V44" s="63"/>
      <c r="W44" s="63"/>
      <c r="X44" s="63"/>
      <c r="Y44" s="63"/>
      <c r="Z44" s="63"/>
      <c r="AA44" s="63"/>
      <c r="AB44" s="63"/>
      <c r="AC44" s="63"/>
      <c r="AD44" s="63"/>
      <c r="AE44" s="63"/>
      <c r="AF44" s="63"/>
      <c r="AG44" s="63"/>
      <c r="AH44" s="63"/>
      <c r="AI44" s="65" t="s">
        <v>26</v>
      </c>
      <c r="AJ44" s="63"/>
      <c r="AK44" s="63"/>
      <c r="AL44" s="63"/>
      <c r="AM44" s="355" t="str">
        <f>IF(AN8= "","",AN8)</f>
        <v>19.03.2017</v>
      </c>
      <c r="AN44" s="355"/>
      <c r="AO44" s="63"/>
      <c r="AP44" s="63"/>
      <c r="AQ44" s="63"/>
      <c r="AR44" s="61"/>
    </row>
    <row r="45" spans="2:56" s="1" customFormat="1" ht="6.95" customHeight="1">
      <c r="B45" s="41"/>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1"/>
    </row>
    <row r="46" spans="2:56" s="1" customFormat="1" ht="15">
      <c r="B46" s="41"/>
      <c r="C46" s="65" t="s">
        <v>30</v>
      </c>
      <c r="D46" s="63"/>
      <c r="E46" s="63"/>
      <c r="F46" s="63"/>
      <c r="G46" s="63"/>
      <c r="H46" s="63"/>
      <c r="I46" s="63"/>
      <c r="J46" s="63"/>
      <c r="K46" s="63"/>
      <c r="L46" s="66" t="str">
        <f>IF(E11= "","",E11)</f>
        <v xml:space="preserve"> </v>
      </c>
      <c r="M46" s="63"/>
      <c r="N46" s="63"/>
      <c r="O46" s="63"/>
      <c r="P46" s="63"/>
      <c r="Q46" s="63"/>
      <c r="R46" s="63"/>
      <c r="S46" s="63"/>
      <c r="T46" s="63"/>
      <c r="U46" s="63"/>
      <c r="V46" s="63"/>
      <c r="W46" s="63"/>
      <c r="X46" s="63"/>
      <c r="Y46" s="63"/>
      <c r="Z46" s="63"/>
      <c r="AA46" s="63"/>
      <c r="AB46" s="63"/>
      <c r="AC46" s="63"/>
      <c r="AD46" s="63"/>
      <c r="AE46" s="63"/>
      <c r="AF46" s="63"/>
      <c r="AG46" s="63"/>
      <c r="AH46" s="63"/>
      <c r="AI46" s="65" t="s">
        <v>35</v>
      </c>
      <c r="AJ46" s="63"/>
      <c r="AK46" s="63"/>
      <c r="AL46" s="63"/>
      <c r="AM46" s="356" t="str">
        <f>IF(E17="","",E17)</f>
        <v xml:space="preserve"> </v>
      </c>
      <c r="AN46" s="356"/>
      <c r="AO46" s="356"/>
      <c r="AP46" s="356"/>
      <c r="AQ46" s="63"/>
      <c r="AR46" s="61"/>
      <c r="AS46" s="357" t="s">
        <v>53</v>
      </c>
      <c r="AT46" s="358"/>
      <c r="AU46" s="74"/>
      <c r="AV46" s="74"/>
      <c r="AW46" s="74"/>
      <c r="AX46" s="74"/>
      <c r="AY46" s="74"/>
      <c r="AZ46" s="74"/>
      <c r="BA46" s="74"/>
      <c r="BB46" s="74"/>
      <c r="BC46" s="74"/>
      <c r="BD46" s="75"/>
    </row>
    <row r="47" spans="2:56" s="1" customFormat="1" ht="15">
      <c r="B47" s="41"/>
      <c r="C47" s="65" t="s">
        <v>33</v>
      </c>
      <c r="D47" s="63"/>
      <c r="E47" s="63"/>
      <c r="F47" s="63"/>
      <c r="G47" s="63"/>
      <c r="H47" s="63"/>
      <c r="I47" s="63"/>
      <c r="J47" s="63"/>
      <c r="K47" s="63"/>
      <c r="L47" s="66" t="str">
        <f>IF(E14= "Vyplň údaj","",E14)</f>
        <v/>
      </c>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1"/>
      <c r="AS47" s="359"/>
      <c r="AT47" s="360"/>
      <c r="AU47" s="76"/>
      <c r="AV47" s="76"/>
      <c r="AW47" s="76"/>
      <c r="AX47" s="76"/>
      <c r="AY47" s="76"/>
      <c r="AZ47" s="76"/>
      <c r="BA47" s="76"/>
      <c r="BB47" s="76"/>
      <c r="BC47" s="76"/>
      <c r="BD47" s="77"/>
    </row>
    <row r="48" spans="2:56" s="1" customFormat="1" ht="10.9" customHeight="1">
      <c r="B48" s="41"/>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1"/>
      <c r="AS48" s="361"/>
      <c r="AT48" s="362"/>
      <c r="AU48" s="42"/>
      <c r="AV48" s="42"/>
      <c r="AW48" s="42"/>
      <c r="AX48" s="42"/>
      <c r="AY48" s="42"/>
      <c r="AZ48" s="42"/>
      <c r="BA48" s="42"/>
      <c r="BB48" s="42"/>
      <c r="BC48" s="42"/>
      <c r="BD48" s="78"/>
    </row>
    <row r="49" spans="1:91" s="1" customFormat="1" ht="29.25" customHeight="1">
      <c r="B49" s="41"/>
      <c r="C49" s="363" t="s">
        <v>54</v>
      </c>
      <c r="D49" s="364"/>
      <c r="E49" s="364"/>
      <c r="F49" s="364"/>
      <c r="G49" s="364"/>
      <c r="H49" s="79"/>
      <c r="I49" s="365" t="s">
        <v>55</v>
      </c>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6" t="s">
        <v>56</v>
      </c>
      <c r="AH49" s="364"/>
      <c r="AI49" s="364"/>
      <c r="AJ49" s="364"/>
      <c r="AK49" s="364"/>
      <c r="AL49" s="364"/>
      <c r="AM49" s="364"/>
      <c r="AN49" s="365" t="s">
        <v>57</v>
      </c>
      <c r="AO49" s="364"/>
      <c r="AP49" s="364"/>
      <c r="AQ49" s="80" t="s">
        <v>58</v>
      </c>
      <c r="AR49" s="61"/>
      <c r="AS49" s="81" t="s">
        <v>59</v>
      </c>
      <c r="AT49" s="82" t="s">
        <v>60</v>
      </c>
      <c r="AU49" s="82" t="s">
        <v>61</v>
      </c>
      <c r="AV49" s="82" t="s">
        <v>62</v>
      </c>
      <c r="AW49" s="82" t="s">
        <v>63</v>
      </c>
      <c r="AX49" s="82" t="s">
        <v>64</v>
      </c>
      <c r="AY49" s="82" t="s">
        <v>65</v>
      </c>
      <c r="AZ49" s="82" t="s">
        <v>66</v>
      </c>
      <c r="BA49" s="82" t="s">
        <v>67</v>
      </c>
      <c r="BB49" s="82" t="s">
        <v>68</v>
      </c>
      <c r="BC49" s="82" t="s">
        <v>69</v>
      </c>
      <c r="BD49" s="83" t="s">
        <v>70</v>
      </c>
    </row>
    <row r="50" spans="1:91" s="1" customFormat="1" ht="10.9" customHeight="1">
      <c r="B50" s="41"/>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1"/>
      <c r="AS50" s="84"/>
      <c r="AT50" s="85"/>
      <c r="AU50" s="85"/>
      <c r="AV50" s="85"/>
      <c r="AW50" s="85"/>
      <c r="AX50" s="85"/>
      <c r="AY50" s="85"/>
      <c r="AZ50" s="85"/>
      <c r="BA50" s="85"/>
      <c r="BB50" s="85"/>
      <c r="BC50" s="85"/>
      <c r="BD50" s="86"/>
    </row>
    <row r="51" spans="1:91" s="4" customFormat="1" ht="32.450000000000003" customHeight="1">
      <c r="B51" s="68"/>
      <c r="C51" s="87" t="s">
        <v>71</v>
      </c>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351">
        <f>ROUND(AG52,2)</f>
        <v>0</v>
      </c>
      <c r="AH51" s="351"/>
      <c r="AI51" s="351"/>
      <c r="AJ51" s="351"/>
      <c r="AK51" s="351"/>
      <c r="AL51" s="351"/>
      <c r="AM51" s="351"/>
      <c r="AN51" s="352">
        <f>SUM(AG51,AT51)</f>
        <v>0</v>
      </c>
      <c r="AO51" s="352"/>
      <c r="AP51" s="352"/>
      <c r="AQ51" s="89" t="s">
        <v>22</v>
      </c>
      <c r="AR51" s="71"/>
      <c r="AS51" s="90">
        <f>ROUND(AS52,2)</f>
        <v>0</v>
      </c>
      <c r="AT51" s="91">
        <f>ROUND(SUM(AV51:AW51),0)</f>
        <v>0</v>
      </c>
      <c r="AU51" s="92">
        <f>ROUND(AU52,5)</f>
        <v>0</v>
      </c>
      <c r="AV51" s="91">
        <f>ROUND(AZ51*L26,0)</f>
        <v>0</v>
      </c>
      <c r="AW51" s="91">
        <f>ROUND(BA51*L27,0)</f>
        <v>0</v>
      </c>
      <c r="AX51" s="91">
        <f>ROUND(BB51*L26,0)</f>
        <v>0</v>
      </c>
      <c r="AY51" s="91">
        <f>ROUND(BC51*L27,0)</f>
        <v>0</v>
      </c>
      <c r="AZ51" s="91">
        <f>ROUND(AZ52,2)</f>
        <v>0</v>
      </c>
      <c r="BA51" s="91">
        <f>ROUND(BA52,2)</f>
        <v>0</v>
      </c>
      <c r="BB51" s="91">
        <f>ROUND(BB52,2)</f>
        <v>0</v>
      </c>
      <c r="BC51" s="91">
        <f>ROUND(BC52,2)</f>
        <v>0</v>
      </c>
      <c r="BD51" s="93">
        <f>ROUND(BD52,2)</f>
        <v>0</v>
      </c>
      <c r="BS51" s="94" t="s">
        <v>72</v>
      </c>
      <c r="BT51" s="94" t="s">
        <v>73</v>
      </c>
      <c r="BU51" s="95" t="s">
        <v>74</v>
      </c>
      <c r="BV51" s="94" t="s">
        <v>75</v>
      </c>
      <c r="BW51" s="94" t="s">
        <v>7</v>
      </c>
      <c r="BX51" s="94" t="s">
        <v>76</v>
      </c>
      <c r="CL51" s="94" t="s">
        <v>22</v>
      </c>
    </row>
    <row r="52" spans="1:91" s="5" customFormat="1" ht="20.45" customHeight="1">
      <c r="A52" s="96" t="s">
        <v>77</v>
      </c>
      <c r="B52" s="97"/>
      <c r="C52" s="98"/>
      <c r="D52" s="350" t="s">
        <v>78</v>
      </c>
      <c r="E52" s="350"/>
      <c r="F52" s="350"/>
      <c r="G52" s="350"/>
      <c r="H52" s="350"/>
      <c r="I52" s="99"/>
      <c r="J52" s="350" t="s">
        <v>79</v>
      </c>
      <c r="K52" s="350"/>
      <c r="L52" s="350"/>
      <c r="M52" s="350"/>
      <c r="N52" s="350"/>
      <c r="O52" s="350"/>
      <c r="P52" s="350"/>
      <c r="Q52" s="350"/>
      <c r="R52" s="350"/>
      <c r="S52" s="350"/>
      <c r="T52" s="350"/>
      <c r="U52" s="350"/>
      <c r="V52" s="350"/>
      <c r="W52" s="350"/>
      <c r="X52" s="350"/>
      <c r="Y52" s="350"/>
      <c r="Z52" s="350"/>
      <c r="AA52" s="350"/>
      <c r="AB52" s="350"/>
      <c r="AC52" s="350"/>
      <c r="AD52" s="350"/>
      <c r="AE52" s="350"/>
      <c r="AF52" s="350"/>
      <c r="AG52" s="348">
        <f>'01 - SO 01 Stavební úprav...'!J27</f>
        <v>0</v>
      </c>
      <c r="AH52" s="349"/>
      <c r="AI52" s="349"/>
      <c r="AJ52" s="349"/>
      <c r="AK52" s="349"/>
      <c r="AL52" s="349"/>
      <c r="AM52" s="349"/>
      <c r="AN52" s="348">
        <f>SUM(AG52,AT52)</f>
        <v>0</v>
      </c>
      <c r="AO52" s="349"/>
      <c r="AP52" s="349"/>
      <c r="AQ52" s="100" t="s">
        <v>80</v>
      </c>
      <c r="AR52" s="101"/>
      <c r="AS52" s="102">
        <v>0</v>
      </c>
      <c r="AT52" s="103">
        <f>ROUND(SUM(AV52:AW52),0)</f>
        <v>0</v>
      </c>
      <c r="AU52" s="104">
        <f>'01 - SO 01 Stavební úprav...'!P95</f>
        <v>0</v>
      </c>
      <c r="AV52" s="103">
        <f>'01 - SO 01 Stavební úprav...'!J30</f>
        <v>0</v>
      </c>
      <c r="AW52" s="103">
        <f>'01 - SO 01 Stavební úprav...'!J31</f>
        <v>0</v>
      </c>
      <c r="AX52" s="103">
        <f>'01 - SO 01 Stavební úprav...'!J32</f>
        <v>0</v>
      </c>
      <c r="AY52" s="103">
        <f>'01 - SO 01 Stavební úprav...'!J33</f>
        <v>0</v>
      </c>
      <c r="AZ52" s="103">
        <f>'01 - SO 01 Stavební úprav...'!F30</f>
        <v>0</v>
      </c>
      <c r="BA52" s="103">
        <f>'01 - SO 01 Stavební úprav...'!F31</f>
        <v>0</v>
      </c>
      <c r="BB52" s="103">
        <f>'01 - SO 01 Stavební úprav...'!F32</f>
        <v>0</v>
      </c>
      <c r="BC52" s="103">
        <f>'01 - SO 01 Stavební úprav...'!F33</f>
        <v>0</v>
      </c>
      <c r="BD52" s="105">
        <f>'01 - SO 01 Stavební úprav...'!F34</f>
        <v>0</v>
      </c>
      <c r="BT52" s="106" t="s">
        <v>10</v>
      </c>
      <c r="BV52" s="106" t="s">
        <v>75</v>
      </c>
      <c r="BW52" s="106" t="s">
        <v>81</v>
      </c>
      <c r="BX52" s="106" t="s">
        <v>7</v>
      </c>
      <c r="CL52" s="106" t="s">
        <v>22</v>
      </c>
      <c r="CM52" s="106" t="s">
        <v>82</v>
      </c>
    </row>
    <row r="53" spans="1:91" s="1" customFormat="1" ht="30" customHeight="1">
      <c r="B53" s="41"/>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1"/>
    </row>
    <row r="54" spans="1:91" s="1" customFormat="1" ht="6.95" customHeight="1">
      <c r="B54" s="56"/>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61"/>
    </row>
  </sheetData>
  <sheetProtection password="CC35" sheet="1" objects="1" scenarios="1" formatCells="0" formatColumns="0" formatRows="0" sort="0" autoFilter="0"/>
  <mergeCells count="41">
    <mergeCell ref="W27:AE27"/>
    <mergeCell ref="AK27:AO27"/>
    <mergeCell ref="L28: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30:AE30"/>
    <mergeCell ref="AK30:AO30"/>
    <mergeCell ref="X32:AB32"/>
    <mergeCell ref="AK32:AO32"/>
    <mergeCell ref="W28:AE28"/>
    <mergeCell ref="AK28:AO28"/>
    <mergeCell ref="AR2:BE2"/>
    <mergeCell ref="AN52:AP52"/>
    <mergeCell ref="AG52:AM52"/>
    <mergeCell ref="D52:H52"/>
    <mergeCell ref="J52:AF52"/>
    <mergeCell ref="AG51:AM51"/>
    <mergeCell ref="AN51:AP51"/>
    <mergeCell ref="L42:AO42"/>
    <mergeCell ref="AM44:AN44"/>
    <mergeCell ref="AM46:AP46"/>
    <mergeCell ref="AS46:AT48"/>
    <mergeCell ref="C49:G49"/>
    <mergeCell ref="I49:AF49"/>
    <mergeCell ref="AG49:AM49"/>
    <mergeCell ref="AN49:AP49"/>
    <mergeCell ref="L30:O30"/>
  </mergeCells>
  <hyperlinks>
    <hyperlink ref="K1:S1" location="C2" display="1) Rekapitulace stavby"/>
    <hyperlink ref="W1:AI1" location="C51" display="2) Rekapitulace objektů stavby a soupisů prací"/>
    <hyperlink ref="A52" location="'01 - SO 01 Stavební úprav...'!C2" displa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44"/>
  <sheetViews>
    <sheetView showGridLines="0" workbookViewId="0">
      <pane ySplit="1" topLeftCell="A2" activePane="bottomLeft" state="frozen"/>
      <selection pane="bottomLeft"/>
    </sheetView>
  </sheetViews>
  <sheetFormatPr defaultRowHeight="13.5"/>
  <cols>
    <col min="1" max="1" width="7.1640625" customWidth="1"/>
    <col min="2" max="2" width="1.5" customWidth="1"/>
    <col min="3" max="3" width="3.5" customWidth="1"/>
    <col min="4" max="4" width="3.6640625" customWidth="1"/>
    <col min="5" max="5" width="14.6640625" customWidth="1"/>
    <col min="6" max="6" width="64.33203125" customWidth="1"/>
    <col min="7" max="7" width="7.5" customWidth="1"/>
    <col min="8" max="8" width="9.5" customWidth="1"/>
    <col min="9" max="9" width="10.83203125" style="107" customWidth="1"/>
    <col min="10" max="10" width="20.1640625" customWidth="1"/>
    <col min="11" max="11" width="13.33203125" customWidth="1"/>
    <col min="13" max="18" width="9.1640625" hidden="1"/>
    <col min="19" max="19" width="7" hidden="1" customWidth="1"/>
    <col min="20" max="20" width="25.5" hidden="1" customWidth="1"/>
    <col min="21" max="21" width="14" hidden="1" customWidth="1"/>
    <col min="22" max="22" width="10.5" customWidth="1"/>
    <col min="23" max="23" width="14" customWidth="1"/>
    <col min="24" max="24" width="10.5" customWidth="1"/>
    <col min="25" max="25" width="12.83203125" customWidth="1"/>
    <col min="26" max="26" width="9.5" customWidth="1"/>
    <col min="27" max="27" width="12.83203125" customWidth="1"/>
    <col min="28" max="28" width="14" customWidth="1"/>
    <col min="29" max="29" width="9.5" customWidth="1"/>
    <col min="30" max="30" width="12.83203125" customWidth="1"/>
    <col min="31" max="31" width="14" customWidth="1"/>
    <col min="44" max="65" width="9.1640625" hidden="1"/>
  </cols>
  <sheetData>
    <row r="1" spans="1:70" ht="21.75" customHeight="1">
      <c r="A1" s="21"/>
      <c r="B1" s="108"/>
      <c r="C1" s="108"/>
      <c r="D1" s="109" t="s">
        <v>1</v>
      </c>
      <c r="E1" s="108"/>
      <c r="F1" s="110" t="s">
        <v>83</v>
      </c>
      <c r="G1" s="388" t="s">
        <v>84</v>
      </c>
      <c r="H1" s="388"/>
      <c r="I1" s="111"/>
      <c r="J1" s="110" t="s">
        <v>85</v>
      </c>
      <c r="K1" s="109" t="s">
        <v>86</v>
      </c>
      <c r="L1" s="110" t="s">
        <v>87</v>
      </c>
      <c r="M1" s="110"/>
      <c r="N1" s="110"/>
      <c r="O1" s="110"/>
      <c r="P1" s="110"/>
      <c r="Q1" s="110"/>
      <c r="R1" s="110"/>
      <c r="S1" s="110"/>
      <c r="T1" s="110"/>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347"/>
      <c r="M2" s="347"/>
      <c r="N2" s="347"/>
      <c r="O2" s="347"/>
      <c r="P2" s="347"/>
      <c r="Q2" s="347"/>
      <c r="R2" s="347"/>
      <c r="S2" s="347"/>
      <c r="T2" s="347"/>
      <c r="U2" s="347"/>
      <c r="V2" s="347"/>
      <c r="AT2" s="24" t="s">
        <v>81</v>
      </c>
    </row>
    <row r="3" spans="1:70" ht="6.95" customHeight="1">
      <c r="B3" s="25"/>
      <c r="C3" s="26"/>
      <c r="D3" s="26"/>
      <c r="E3" s="26"/>
      <c r="F3" s="26"/>
      <c r="G3" s="26"/>
      <c r="H3" s="26"/>
      <c r="I3" s="112"/>
      <c r="J3" s="26"/>
      <c r="K3" s="27"/>
      <c r="AT3" s="24" t="s">
        <v>82</v>
      </c>
    </row>
    <row r="4" spans="1:70" ht="36.950000000000003" customHeight="1">
      <c r="B4" s="28"/>
      <c r="C4" s="29"/>
      <c r="D4" s="30" t="s">
        <v>88</v>
      </c>
      <c r="E4" s="29"/>
      <c r="F4" s="29"/>
      <c r="G4" s="29"/>
      <c r="H4" s="29"/>
      <c r="I4" s="113"/>
      <c r="J4" s="29"/>
      <c r="K4" s="31"/>
      <c r="M4" s="32" t="s">
        <v>13</v>
      </c>
      <c r="AT4" s="24" t="s">
        <v>6</v>
      </c>
    </row>
    <row r="5" spans="1:70" ht="6.95" customHeight="1">
      <c r="B5" s="28"/>
      <c r="C5" s="29"/>
      <c r="D5" s="29"/>
      <c r="E5" s="29"/>
      <c r="F5" s="29"/>
      <c r="G5" s="29"/>
      <c r="H5" s="29"/>
      <c r="I5" s="113"/>
      <c r="J5" s="29"/>
      <c r="K5" s="31"/>
    </row>
    <row r="6" spans="1:70" ht="15">
      <c r="B6" s="28"/>
      <c r="C6" s="29"/>
      <c r="D6" s="37" t="s">
        <v>18</v>
      </c>
      <c r="E6" s="29"/>
      <c r="F6" s="29"/>
      <c r="G6" s="29"/>
      <c r="H6" s="29"/>
      <c r="I6" s="113"/>
      <c r="J6" s="29"/>
      <c r="K6" s="31"/>
    </row>
    <row r="7" spans="1:70" ht="20.45" customHeight="1">
      <c r="B7" s="28"/>
      <c r="C7" s="29"/>
      <c r="D7" s="29"/>
      <c r="E7" s="389" t="str">
        <f>'Rekapitulace stavby'!K6</f>
        <v>4117 Klatovy hasičský záchranný sbor - stavební úpravy II.etapa</v>
      </c>
      <c r="F7" s="390"/>
      <c r="G7" s="390"/>
      <c r="H7" s="390"/>
      <c r="I7" s="113"/>
      <c r="J7" s="29"/>
      <c r="K7" s="31"/>
    </row>
    <row r="8" spans="1:70" s="1" customFormat="1" ht="15">
      <c r="B8" s="41"/>
      <c r="C8" s="42"/>
      <c r="D8" s="37" t="s">
        <v>89</v>
      </c>
      <c r="E8" s="42"/>
      <c r="F8" s="42"/>
      <c r="G8" s="42"/>
      <c r="H8" s="42"/>
      <c r="I8" s="114"/>
      <c r="J8" s="42"/>
      <c r="K8" s="45"/>
    </row>
    <row r="9" spans="1:70" s="1" customFormat="1" ht="36.950000000000003" customHeight="1">
      <c r="B9" s="41"/>
      <c r="C9" s="42"/>
      <c r="D9" s="42"/>
      <c r="E9" s="391" t="s">
        <v>90</v>
      </c>
      <c r="F9" s="392"/>
      <c r="G9" s="392"/>
      <c r="H9" s="392"/>
      <c r="I9" s="114"/>
      <c r="J9" s="42"/>
      <c r="K9" s="45"/>
    </row>
    <row r="10" spans="1:70" s="1" customFormat="1">
      <c r="B10" s="41"/>
      <c r="C10" s="42"/>
      <c r="D10" s="42"/>
      <c r="E10" s="42"/>
      <c r="F10" s="42"/>
      <c r="G10" s="42"/>
      <c r="H10" s="42"/>
      <c r="I10" s="114"/>
      <c r="J10" s="42"/>
      <c r="K10" s="45"/>
    </row>
    <row r="11" spans="1:70" s="1" customFormat="1" ht="14.45" customHeight="1">
      <c r="B11" s="41"/>
      <c r="C11" s="42"/>
      <c r="D11" s="37" t="s">
        <v>21</v>
      </c>
      <c r="E11" s="42"/>
      <c r="F11" s="35" t="s">
        <v>22</v>
      </c>
      <c r="G11" s="42"/>
      <c r="H11" s="42"/>
      <c r="I11" s="115" t="s">
        <v>23</v>
      </c>
      <c r="J11" s="35" t="s">
        <v>22</v>
      </c>
      <c r="K11" s="45"/>
    </row>
    <row r="12" spans="1:70" s="1" customFormat="1" ht="14.45" customHeight="1">
      <c r="B12" s="41"/>
      <c r="C12" s="42"/>
      <c r="D12" s="37" t="s">
        <v>24</v>
      </c>
      <c r="E12" s="42"/>
      <c r="F12" s="35" t="s">
        <v>25</v>
      </c>
      <c r="G12" s="42"/>
      <c r="H12" s="42"/>
      <c r="I12" s="115" t="s">
        <v>26</v>
      </c>
      <c r="J12" s="116" t="str">
        <f>'Rekapitulace stavby'!AN8</f>
        <v>19.03.2017</v>
      </c>
      <c r="K12" s="45"/>
    </row>
    <row r="13" spans="1:70" s="1" customFormat="1" ht="10.9" customHeight="1">
      <c r="B13" s="41"/>
      <c r="C13" s="42"/>
      <c r="D13" s="42"/>
      <c r="E13" s="42"/>
      <c r="F13" s="42"/>
      <c r="G13" s="42"/>
      <c r="H13" s="42"/>
      <c r="I13" s="114"/>
      <c r="J13" s="42"/>
      <c r="K13" s="45"/>
    </row>
    <row r="14" spans="1:70" s="1" customFormat="1" ht="14.45" customHeight="1">
      <c r="B14" s="41"/>
      <c r="C14" s="42"/>
      <c r="D14" s="37" t="s">
        <v>30</v>
      </c>
      <c r="E14" s="42"/>
      <c r="F14" s="42"/>
      <c r="G14" s="42"/>
      <c r="H14" s="42"/>
      <c r="I14" s="115" t="s">
        <v>31</v>
      </c>
      <c r="J14" s="35" t="str">
        <f>IF('Rekapitulace stavby'!AN10="","",'Rekapitulace stavby'!AN10)</f>
        <v/>
      </c>
      <c r="K14" s="45"/>
    </row>
    <row r="15" spans="1:70" s="1" customFormat="1" ht="18" customHeight="1">
      <c r="B15" s="41"/>
      <c r="C15" s="42"/>
      <c r="D15" s="42"/>
      <c r="E15" s="35" t="str">
        <f>IF('Rekapitulace stavby'!E11="","",'Rekapitulace stavby'!E11)</f>
        <v xml:space="preserve"> </v>
      </c>
      <c r="F15" s="42"/>
      <c r="G15" s="42"/>
      <c r="H15" s="42"/>
      <c r="I15" s="115" t="s">
        <v>32</v>
      </c>
      <c r="J15" s="35" t="str">
        <f>IF('Rekapitulace stavby'!AN11="","",'Rekapitulace stavby'!AN11)</f>
        <v/>
      </c>
      <c r="K15" s="45"/>
    </row>
    <row r="16" spans="1:70" s="1" customFormat="1" ht="6.95" customHeight="1">
      <c r="B16" s="41"/>
      <c r="C16" s="42"/>
      <c r="D16" s="42"/>
      <c r="E16" s="42"/>
      <c r="F16" s="42"/>
      <c r="G16" s="42"/>
      <c r="H16" s="42"/>
      <c r="I16" s="114"/>
      <c r="J16" s="42"/>
      <c r="K16" s="45"/>
    </row>
    <row r="17" spans="2:11" s="1" customFormat="1" ht="14.45" customHeight="1">
      <c r="B17" s="41"/>
      <c r="C17" s="42"/>
      <c r="D17" s="37" t="s">
        <v>33</v>
      </c>
      <c r="E17" s="42"/>
      <c r="F17" s="42"/>
      <c r="G17" s="42"/>
      <c r="H17" s="42"/>
      <c r="I17" s="115" t="s">
        <v>31</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5" t="s">
        <v>32</v>
      </c>
      <c r="J18" s="35" t="str">
        <f>IF('Rekapitulace stavby'!AN14="Vyplň údaj","",IF('Rekapitulace stavby'!AN14="","",'Rekapitulace stavby'!AN14))</f>
        <v/>
      </c>
      <c r="K18" s="45"/>
    </row>
    <row r="19" spans="2:11" s="1" customFormat="1" ht="6.95" customHeight="1">
      <c r="B19" s="41"/>
      <c r="C19" s="42"/>
      <c r="D19" s="42"/>
      <c r="E19" s="42"/>
      <c r="F19" s="42"/>
      <c r="G19" s="42"/>
      <c r="H19" s="42"/>
      <c r="I19" s="114"/>
      <c r="J19" s="42"/>
      <c r="K19" s="45"/>
    </row>
    <row r="20" spans="2:11" s="1" customFormat="1" ht="14.45" customHeight="1">
      <c r="B20" s="41"/>
      <c r="C20" s="42"/>
      <c r="D20" s="37" t="s">
        <v>35</v>
      </c>
      <c r="E20" s="42"/>
      <c r="F20" s="42"/>
      <c r="G20" s="42"/>
      <c r="H20" s="42"/>
      <c r="I20" s="115" t="s">
        <v>31</v>
      </c>
      <c r="J20" s="35" t="str">
        <f>IF('Rekapitulace stavby'!AN16="","",'Rekapitulace stavby'!AN16)</f>
        <v/>
      </c>
      <c r="K20" s="45"/>
    </row>
    <row r="21" spans="2:11" s="1" customFormat="1" ht="18" customHeight="1">
      <c r="B21" s="41"/>
      <c r="C21" s="42"/>
      <c r="D21" s="42"/>
      <c r="E21" s="35" t="str">
        <f>IF('Rekapitulace stavby'!E17="","",'Rekapitulace stavby'!E17)</f>
        <v xml:space="preserve"> </v>
      </c>
      <c r="F21" s="42"/>
      <c r="G21" s="42"/>
      <c r="H21" s="42"/>
      <c r="I21" s="115" t="s">
        <v>32</v>
      </c>
      <c r="J21" s="35" t="str">
        <f>IF('Rekapitulace stavby'!AN17="","",'Rekapitulace stavby'!AN17)</f>
        <v/>
      </c>
      <c r="K21" s="45"/>
    </row>
    <row r="22" spans="2:11" s="1" customFormat="1" ht="6.95" customHeight="1">
      <c r="B22" s="41"/>
      <c r="C22" s="42"/>
      <c r="D22" s="42"/>
      <c r="E22" s="42"/>
      <c r="F22" s="42"/>
      <c r="G22" s="42"/>
      <c r="H22" s="42"/>
      <c r="I22" s="114"/>
      <c r="J22" s="42"/>
      <c r="K22" s="45"/>
    </row>
    <row r="23" spans="2:11" s="1" customFormat="1" ht="14.45" customHeight="1">
      <c r="B23" s="41"/>
      <c r="C23" s="42"/>
      <c r="D23" s="37" t="s">
        <v>37</v>
      </c>
      <c r="E23" s="42"/>
      <c r="F23" s="42"/>
      <c r="G23" s="42"/>
      <c r="H23" s="42"/>
      <c r="I23" s="114"/>
      <c r="J23" s="42"/>
      <c r="K23" s="45"/>
    </row>
    <row r="24" spans="2:11" s="6" customFormat="1" ht="20.45" customHeight="1">
      <c r="B24" s="117"/>
      <c r="C24" s="118"/>
      <c r="D24" s="118"/>
      <c r="E24" s="381" t="s">
        <v>22</v>
      </c>
      <c r="F24" s="381"/>
      <c r="G24" s="381"/>
      <c r="H24" s="381"/>
      <c r="I24" s="119"/>
      <c r="J24" s="118"/>
      <c r="K24" s="120"/>
    </row>
    <row r="25" spans="2:11" s="1" customFormat="1" ht="6.95" customHeight="1">
      <c r="B25" s="41"/>
      <c r="C25" s="42"/>
      <c r="D25" s="42"/>
      <c r="E25" s="42"/>
      <c r="F25" s="42"/>
      <c r="G25" s="42"/>
      <c r="H25" s="42"/>
      <c r="I25" s="114"/>
      <c r="J25" s="42"/>
      <c r="K25" s="45"/>
    </row>
    <row r="26" spans="2:11" s="1" customFormat="1" ht="6.95" customHeight="1">
      <c r="B26" s="41"/>
      <c r="C26" s="42"/>
      <c r="D26" s="85"/>
      <c r="E26" s="85"/>
      <c r="F26" s="85"/>
      <c r="G26" s="85"/>
      <c r="H26" s="85"/>
      <c r="I26" s="121"/>
      <c r="J26" s="85"/>
      <c r="K26" s="122"/>
    </row>
    <row r="27" spans="2:11" s="1" customFormat="1" ht="25.35" customHeight="1">
      <c r="B27" s="41"/>
      <c r="C27" s="42"/>
      <c r="D27" s="123" t="s">
        <v>39</v>
      </c>
      <c r="E27" s="42"/>
      <c r="F27" s="42"/>
      <c r="G27" s="42"/>
      <c r="H27" s="42"/>
      <c r="I27" s="114"/>
      <c r="J27" s="124">
        <f>ROUND(J95,2)</f>
        <v>0</v>
      </c>
      <c r="K27" s="45"/>
    </row>
    <row r="28" spans="2:11" s="1" customFormat="1" ht="6.95" customHeight="1">
      <c r="B28" s="41"/>
      <c r="C28" s="42"/>
      <c r="D28" s="85"/>
      <c r="E28" s="85"/>
      <c r="F28" s="85"/>
      <c r="G28" s="85"/>
      <c r="H28" s="85"/>
      <c r="I28" s="121"/>
      <c r="J28" s="85"/>
      <c r="K28" s="122"/>
    </row>
    <row r="29" spans="2:11" s="1" customFormat="1" ht="14.45" customHeight="1">
      <c r="B29" s="41"/>
      <c r="C29" s="42"/>
      <c r="D29" s="42"/>
      <c r="E29" s="42"/>
      <c r="F29" s="46" t="s">
        <v>41</v>
      </c>
      <c r="G29" s="42"/>
      <c r="H29" s="42"/>
      <c r="I29" s="125" t="s">
        <v>40</v>
      </c>
      <c r="J29" s="46" t="s">
        <v>42</v>
      </c>
      <c r="K29" s="45"/>
    </row>
    <row r="30" spans="2:11" s="1" customFormat="1" ht="14.45" customHeight="1">
      <c r="B30" s="41"/>
      <c r="C30" s="42"/>
      <c r="D30" s="49" t="s">
        <v>43</v>
      </c>
      <c r="E30" s="49" t="s">
        <v>44</v>
      </c>
      <c r="F30" s="126">
        <f>ROUND(SUM(BE95:BE343), 2)</f>
        <v>0</v>
      </c>
      <c r="G30" s="42"/>
      <c r="H30" s="42"/>
      <c r="I30" s="127">
        <v>0.21</v>
      </c>
      <c r="J30" s="126">
        <f>ROUND(ROUND((SUM(BE95:BE343)), 2)*I30, 0)</f>
        <v>0</v>
      </c>
      <c r="K30" s="45"/>
    </row>
    <row r="31" spans="2:11" s="1" customFormat="1" ht="14.45" customHeight="1">
      <c r="B31" s="41"/>
      <c r="C31" s="42"/>
      <c r="D31" s="42"/>
      <c r="E31" s="49" t="s">
        <v>45</v>
      </c>
      <c r="F31" s="126">
        <f>ROUND(SUM(BF95:BF343), 2)</f>
        <v>0</v>
      </c>
      <c r="G31" s="42"/>
      <c r="H31" s="42"/>
      <c r="I31" s="127">
        <v>0.15</v>
      </c>
      <c r="J31" s="126">
        <f>ROUND(ROUND((SUM(BF95:BF343)), 2)*I31, 0)</f>
        <v>0</v>
      </c>
      <c r="K31" s="45"/>
    </row>
    <row r="32" spans="2:11" s="1" customFormat="1" ht="14.45" hidden="1" customHeight="1">
      <c r="B32" s="41"/>
      <c r="C32" s="42"/>
      <c r="D32" s="42"/>
      <c r="E32" s="49" t="s">
        <v>46</v>
      </c>
      <c r="F32" s="126">
        <f>ROUND(SUM(BG95:BG343), 2)</f>
        <v>0</v>
      </c>
      <c r="G32" s="42"/>
      <c r="H32" s="42"/>
      <c r="I32" s="127">
        <v>0.21</v>
      </c>
      <c r="J32" s="126">
        <v>0</v>
      </c>
      <c r="K32" s="45"/>
    </row>
    <row r="33" spans="2:11" s="1" customFormat="1" ht="14.45" hidden="1" customHeight="1">
      <c r="B33" s="41"/>
      <c r="C33" s="42"/>
      <c r="D33" s="42"/>
      <c r="E33" s="49" t="s">
        <v>47</v>
      </c>
      <c r="F33" s="126">
        <f>ROUND(SUM(BH95:BH343), 2)</f>
        <v>0</v>
      </c>
      <c r="G33" s="42"/>
      <c r="H33" s="42"/>
      <c r="I33" s="127">
        <v>0.15</v>
      </c>
      <c r="J33" s="126">
        <v>0</v>
      </c>
      <c r="K33" s="45"/>
    </row>
    <row r="34" spans="2:11" s="1" customFormat="1" ht="14.45" hidden="1" customHeight="1">
      <c r="B34" s="41"/>
      <c r="C34" s="42"/>
      <c r="D34" s="42"/>
      <c r="E34" s="49" t="s">
        <v>48</v>
      </c>
      <c r="F34" s="126">
        <f>ROUND(SUM(BI95:BI343), 2)</f>
        <v>0</v>
      </c>
      <c r="G34" s="42"/>
      <c r="H34" s="42"/>
      <c r="I34" s="127">
        <v>0</v>
      </c>
      <c r="J34" s="126">
        <v>0</v>
      </c>
      <c r="K34" s="45"/>
    </row>
    <row r="35" spans="2:11" s="1" customFormat="1" ht="6.95" customHeight="1">
      <c r="B35" s="41"/>
      <c r="C35" s="42"/>
      <c r="D35" s="42"/>
      <c r="E35" s="42"/>
      <c r="F35" s="42"/>
      <c r="G35" s="42"/>
      <c r="H35" s="42"/>
      <c r="I35" s="114"/>
      <c r="J35" s="42"/>
      <c r="K35" s="45"/>
    </row>
    <row r="36" spans="2:11" s="1" customFormat="1" ht="25.35" customHeight="1">
      <c r="B36" s="41"/>
      <c r="C36" s="128"/>
      <c r="D36" s="129" t="s">
        <v>49</v>
      </c>
      <c r="E36" s="79"/>
      <c r="F36" s="79"/>
      <c r="G36" s="130" t="s">
        <v>50</v>
      </c>
      <c r="H36" s="131" t="s">
        <v>51</v>
      </c>
      <c r="I36" s="132"/>
      <c r="J36" s="133">
        <f>SUM(J27:J34)</f>
        <v>0</v>
      </c>
      <c r="K36" s="134"/>
    </row>
    <row r="37" spans="2:11" s="1" customFormat="1" ht="14.45" customHeight="1">
      <c r="B37" s="56"/>
      <c r="C37" s="57"/>
      <c r="D37" s="57"/>
      <c r="E37" s="57"/>
      <c r="F37" s="57"/>
      <c r="G37" s="57"/>
      <c r="H37" s="57"/>
      <c r="I37" s="135"/>
      <c r="J37" s="57"/>
      <c r="K37" s="58"/>
    </row>
    <row r="41" spans="2:11" s="1" customFormat="1" ht="6.95" customHeight="1">
      <c r="B41" s="136"/>
      <c r="C41" s="137"/>
      <c r="D41" s="137"/>
      <c r="E41" s="137"/>
      <c r="F41" s="137"/>
      <c r="G41" s="137"/>
      <c r="H41" s="137"/>
      <c r="I41" s="138"/>
      <c r="J41" s="137"/>
      <c r="K41" s="139"/>
    </row>
    <row r="42" spans="2:11" s="1" customFormat="1" ht="36.950000000000003" customHeight="1">
      <c r="B42" s="41"/>
      <c r="C42" s="30" t="s">
        <v>91</v>
      </c>
      <c r="D42" s="42"/>
      <c r="E42" s="42"/>
      <c r="F42" s="42"/>
      <c r="G42" s="42"/>
      <c r="H42" s="42"/>
      <c r="I42" s="114"/>
      <c r="J42" s="42"/>
      <c r="K42" s="45"/>
    </row>
    <row r="43" spans="2:11" s="1" customFormat="1" ht="6.95" customHeight="1">
      <c r="B43" s="41"/>
      <c r="C43" s="42"/>
      <c r="D43" s="42"/>
      <c r="E43" s="42"/>
      <c r="F43" s="42"/>
      <c r="G43" s="42"/>
      <c r="H43" s="42"/>
      <c r="I43" s="114"/>
      <c r="J43" s="42"/>
      <c r="K43" s="45"/>
    </row>
    <row r="44" spans="2:11" s="1" customFormat="1" ht="14.45" customHeight="1">
      <c r="B44" s="41"/>
      <c r="C44" s="37" t="s">
        <v>18</v>
      </c>
      <c r="D44" s="42"/>
      <c r="E44" s="42"/>
      <c r="F44" s="42"/>
      <c r="G44" s="42"/>
      <c r="H44" s="42"/>
      <c r="I44" s="114"/>
      <c r="J44" s="42"/>
      <c r="K44" s="45"/>
    </row>
    <row r="45" spans="2:11" s="1" customFormat="1" ht="20.45" customHeight="1">
      <c r="B45" s="41"/>
      <c r="C45" s="42"/>
      <c r="D45" s="42"/>
      <c r="E45" s="389" t="str">
        <f>E7</f>
        <v>4117 Klatovy hasičský záchranný sbor - stavební úpravy II.etapa</v>
      </c>
      <c r="F45" s="390"/>
      <c r="G45" s="390"/>
      <c r="H45" s="390"/>
      <c r="I45" s="114"/>
      <c r="J45" s="42"/>
      <c r="K45" s="45"/>
    </row>
    <row r="46" spans="2:11" s="1" customFormat="1" ht="14.45" customHeight="1">
      <c r="B46" s="41"/>
      <c r="C46" s="37" t="s">
        <v>89</v>
      </c>
      <c r="D46" s="42"/>
      <c r="E46" s="42"/>
      <c r="F46" s="42"/>
      <c r="G46" s="42"/>
      <c r="H46" s="42"/>
      <c r="I46" s="114"/>
      <c r="J46" s="42"/>
      <c r="K46" s="45"/>
    </row>
    <row r="47" spans="2:11" s="1" customFormat="1" ht="22.15" customHeight="1">
      <c r="B47" s="41"/>
      <c r="C47" s="42"/>
      <c r="D47" s="42"/>
      <c r="E47" s="391" t="str">
        <f>E9</f>
        <v>01 - SO 01 Stavební úpravy II. etapa</v>
      </c>
      <c r="F47" s="392"/>
      <c r="G47" s="392"/>
      <c r="H47" s="392"/>
      <c r="I47" s="114"/>
      <c r="J47" s="42"/>
      <c r="K47" s="45"/>
    </row>
    <row r="48" spans="2:11" s="1" customFormat="1" ht="6.95" customHeight="1">
      <c r="B48" s="41"/>
      <c r="C48" s="42"/>
      <c r="D48" s="42"/>
      <c r="E48" s="42"/>
      <c r="F48" s="42"/>
      <c r="G48" s="42"/>
      <c r="H48" s="42"/>
      <c r="I48" s="114"/>
      <c r="J48" s="42"/>
      <c r="K48" s="45"/>
    </row>
    <row r="49" spans="2:47" s="1" customFormat="1" ht="18" customHeight="1">
      <c r="B49" s="41"/>
      <c r="C49" s="37" t="s">
        <v>24</v>
      </c>
      <c r="D49" s="42"/>
      <c r="E49" s="42"/>
      <c r="F49" s="35" t="str">
        <f>F12</f>
        <v xml:space="preserve"> </v>
      </c>
      <c r="G49" s="42"/>
      <c r="H49" s="42"/>
      <c r="I49" s="115" t="s">
        <v>26</v>
      </c>
      <c r="J49" s="116" t="str">
        <f>IF(J12="","",J12)</f>
        <v>19.03.2017</v>
      </c>
      <c r="K49" s="45"/>
    </row>
    <row r="50" spans="2:47" s="1" customFormat="1" ht="6.95" customHeight="1">
      <c r="B50" s="41"/>
      <c r="C50" s="42"/>
      <c r="D50" s="42"/>
      <c r="E50" s="42"/>
      <c r="F50" s="42"/>
      <c r="G50" s="42"/>
      <c r="H50" s="42"/>
      <c r="I50" s="114"/>
      <c r="J50" s="42"/>
      <c r="K50" s="45"/>
    </row>
    <row r="51" spans="2:47" s="1" customFormat="1" ht="15">
      <c r="B51" s="41"/>
      <c r="C51" s="37" t="s">
        <v>30</v>
      </c>
      <c r="D51" s="42"/>
      <c r="E51" s="42"/>
      <c r="F51" s="35" t="str">
        <f>E15</f>
        <v xml:space="preserve"> </v>
      </c>
      <c r="G51" s="42"/>
      <c r="H51" s="42"/>
      <c r="I51" s="115" t="s">
        <v>35</v>
      </c>
      <c r="J51" s="35" t="str">
        <f>E21</f>
        <v xml:space="preserve"> </v>
      </c>
      <c r="K51" s="45"/>
    </row>
    <row r="52" spans="2:47" s="1" customFormat="1" ht="14.45" customHeight="1">
      <c r="B52" s="41"/>
      <c r="C52" s="37" t="s">
        <v>33</v>
      </c>
      <c r="D52" s="42"/>
      <c r="E52" s="42"/>
      <c r="F52" s="35" t="str">
        <f>IF(E18="","",E18)</f>
        <v/>
      </c>
      <c r="G52" s="42"/>
      <c r="H52" s="42"/>
      <c r="I52" s="114"/>
      <c r="J52" s="42"/>
      <c r="K52" s="45"/>
    </row>
    <row r="53" spans="2:47" s="1" customFormat="1" ht="10.35" customHeight="1">
      <c r="B53" s="41"/>
      <c r="C53" s="42"/>
      <c r="D53" s="42"/>
      <c r="E53" s="42"/>
      <c r="F53" s="42"/>
      <c r="G53" s="42"/>
      <c r="H53" s="42"/>
      <c r="I53" s="114"/>
      <c r="J53" s="42"/>
      <c r="K53" s="45"/>
    </row>
    <row r="54" spans="2:47" s="1" customFormat="1" ht="29.25" customHeight="1">
      <c r="B54" s="41"/>
      <c r="C54" s="140" t="s">
        <v>92</v>
      </c>
      <c r="D54" s="128"/>
      <c r="E54" s="128"/>
      <c r="F54" s="128"/>
      <c r="G54" s="128"/>
      <c r="H54" s="128"/>
      <c r="I54" s="141"/>
      <c r="J54" s="142" t="s">
        <v>93</v>
      </c>
      <c r="K54" s="143"/>
    </row>
    <row r="55" spans="2:47" s="1" customFormat="1" ht="10.35" customHeight="1">
      <c r="B55" s="41"/>
      <c r="C55" s="42"/>
      <c r="D55" s="42"/>
      <c r="E55" s="42"/>
      <c r="F55" s="42"/>
      <c r="G55" s="42"/>
      <c r="H55" s="42"/>
      <c r="I55" s="114"/>
      <c r="J55" s="42"/>
      <c r="K55" s="45"/>
    </row>
    <row r="56" spans="2:47" s="1" customFormat="1" ht="29.25" customHeight="1">
      <c r="B56" s="41"/>
      <c r="C56" s="144" t="s">
        <v>94</v>
      </c>
      <c r="D56" s="42"/>
      <c r="E56" s="42"/>
      <c r="F56" s="42"/>
      <c r="G56" s="42"/>
      <c r="H56" s="42"/>
      <c r="I56" s="114"/>
      <c r="J56" s="124">
        <f>J95</f>
        <v>0</v>
      </c>
      <c r="K56" s="45"/>
      <c r="AU56" s="24" t="s">
        <v>95</v>
      </c>
    </row>
    <row r="57" spans="2:47" s="7" customFormat="1" ht="24.95" customHeight="1">
      <c r="B57" s="145"/>
      <c r="C57" s="146"/>
      <c r="D57" s="147" t="s">
        <v>96</v>
      </c>
      <c r="E57" s="148"/>
      <c r="F57" s="148"/>
      <c r="G57" s="148"/>
      <c r="H57" s="148"/>
      <c r="I57" s="149"/>
      <c r="J57" s="150">
        <f>J96</f>
        <v>0</v>
      </c>
      <c r="K57" s="151"/>
    </row>
    <row r="58" spans="2:47" s="8" customFormat="1" ht="19.899999999999999" customHeight="1">
      <c r="B58" s="152"/>
      <c r="C58" s="153"/>
      <c r="D58" s="154" t="s">
        <v>97</v>
      </c>
      <c r="E58" s="155"/>
      <c r="F58" s="155"/>
      <c r="G58" s="155"/>
      <c r="H58" s="155"/>
      <c r="I58" s="156"/>
      <c r="J58" s="157">
        <f>J97</f>
        <v>0</v>
      </c>
      <c r="K58" s="158"/>
    </row>
    <row r="59" spans="2:47" s="8" customFormat="1" ht="19.899999999999999" customHeight="1">
      <c r="B59" s="152"/>
      <c r="C59" s="153"/>
      <c r="D59" s="154" t="s">
        <v>98</v>
      </c>
      <c r="E59" s="155"/>
      <c r="F59" s="155"/>
      <c r="G59" s="155"/>
      <c r="H59" s="155"/>
      <c r="I59" s="156"/>
      <c r="J59" s="157">
        <f>J126</f>
        <v>0</v>
      </c>
      <c r="K59" s="158"/>
    </row>
    <row r="60" spans="2:47" s="8" customFormat="1" ht="19.899999999999999" customHeight="1">
      <c r="B60" s="152"/>
      <c r="C60" s="153"/>
      <c r="D60" s="154" t="s">
        <v>99</v>
      </c>
      <c r="E60" s="155"/>
      <c r="F60" s="155"/>
      <c r="G60" s="155"/>
      <c r="H60" s="155"/>
      <c r="I60" s="156"/>
      <c r="J60" s="157">
        <f>J145</f>
        <v>0</v>
      </c>
      <c r="K60" s="158"/>
    </row>
    <row r="61" spans="2:47" s="8" customFormat="1" ht="19.899999999999999" customHeight="1">
      <c r="B61" s="152"/>
      <c r="C61" s="153"/>
      <c r="D61" s="154" t="s">
        <v>100</v>
      </c>
      <c r="E61" s="155"/>
      <c r="F61" s="155"/>
      <c r="G61" s="155"/>
      <c r="H61" s="155"/>
      <c r="I61" s="156"/>
      <c r="J61" s="157">
        <f>J155</f>
        <v>0</v>
      </c>
      <c r="K61" s="158"/>
    </row>
    <row r="62" spans="2:47" s="8" customFormat="1" ht="19.899999999999999" customHeight="1">
      <c r="B62" s="152"/>
      <c r="C62" s="153"/>
      <c r="D62" s="154" t="s">
        <v>101</v>
      </c>
      <c r="E62" s="155"/>
      <c r="F62" s="155"/>
      <c r="G62" s="155"/>
      <c r="H62" s="155"/>
      <c r="I62" s="156"/>
      <c r="J62" s="157">
        <f>J168</f>
        <v>0</v>
      </c>
      <c r="K62" s="158"/>
    </row>
    <row r="63" spans="2:47" s="8" customFormat="1" ht="19.899999999999999" customHeight="1">
      <c r="B63" s="152"/>
      <c r="C63" s="153"/>
      <c r="D63" s="154" t="s">
        <v>102</v>
      </c>
      <c r="E63" s="155"/>
      <c r="F63" s="155"/>
      <c r="G63" s="155"/>
      <c r="H63" s="155"/>
      <c r="I63" s="156"/>
      <c r="J63" s="157">
        <f>J179</f>
        <v>0</v>
      </c>
      <c r="K63" s="158"/>
    </row>
    <row r="64" spans="2:47" s="8" customFormat="1" ht="19.899999999999999" customHeight="1">
      <c r="B64" s="152"/>
      <c r="C64" s="153"/>
      <c r="D64" s="154" t="s">
        <v>103</v>
      </c>
      <c r="E64" s="155"/>
      <c r="F64" s="155"/>
      <c r="G64" s="155"/>
      <c r="H64" s="155"/>
      <c r="I64" s="156"/>
      <c r="J64" s="157">
        <f>J214</f>
        <v>0</v>
      </c>
      <c r="K64" s="158"/>
    </row>
    <row r="65" spans="2:11" s="8" customFormat="1" ht="19.899999999999999" customHeight="1">
      <c r="B65" s="152"/>
      <c r="C65" s="153"/>
      <c r="D65" s="154" t="s">
        <v>104</v>
      </c>
      <c r="E65" s="155"/>
      <c r="F65" s="155"/>
      <c r="G65" s="155"/>
      <c r="H65" s="155"/>
      <c r="I65" s="156"/>
      <c r="J65" s="157">
        <f>J246</f>
        <v>0</v>
      </c>
      <c r="K65" s="158"/>
    </row>
    <row r="66" spans="2:11" s="8" customFormat="1" ht="19.899999999999999" customHeight="1">
      <c r="B66" s="152"/>
      <c r="C66" s="153"/>
      <c r="D66" s="154" t="s">
        <v>105</v>
      </c>
      <c r="E66" s="155"/>
      <c r="F66" s="155"/>
      <c r="G66" s="155"/>
      <c r="H66" s="155"/>
      <c r="I66" s="156"/>
      <c r="J66" s="157">
        <f>J257</f>
        <v>0</v>
      </c>
      <c r="K66" s="158"/>
    </row>
    <row r="67" spans="2:11" s="7" customFormat="1" ht="24.95" customHeight="1">
      <c r="B67" s="145"/>
      <c r="C67" s="146"/>
      <c r="D67" s="147" t="s">
        <v>106</v>
      </c>
      <c r="E67" s="148"/>
      <c r="F67" s="148"/>
      <c r="G67" s="148"/>
      <c r="H67" s="148"/>
      <c r="I67" s="149"/>
      <c r="J67" s="150">
        <f>J260</f>
        <v>0</v>
      </c>
      <c r="K67" s="151"/>
    </row>
    <row r="68" spans="2:11" s="8" customFormat="1" ht="19.899999999999999" customHeight="1">
      <c r="B68" s="152"/>
      <c r="C68" s="153"/>
      <c r="D68" s="154" t="s">
        <v>107</v>
      </c>
      <c r="E68" s="155"/>
      <c r="F68" s="155"/>
      <c r="G68" s="155"/>
      <c r="H68" s="155"/>
      <c r="I68" s="156"/>
      <c r="J68" s="157">
        <f>J261</f>
        <v>0</v>
      </c>
      <c r="K68" s="158"/>
    </row>
    <row r="69" spans="2:11" s="8" customFormat="1" ht="19.899999999999999" customHeight="1">
      <c r="B69" s="152"/>
      <c r="C69" s="153"/>
      <c r="D69" s="154" t="s">
        <v>108</v>
      </c>
      <c r="E69" s="155"/>
      <c r="F69" s="155"/>
      <c r="G69" s="155"/>
      <c r="H69" s="155"/>
      <c r="I69" s="156"/>
      <c r="J69" s="157">
        <f>J294</f>
        <v>0</v>
      </c>
      <c r="K69" s="158"/>
    </row>
    <row r="70" spans="2:11" s="8" customFormat="1" ht="19.899999999999999" customHeight="1">
      <c r="B70" s="152"/>
      <c r="C70" s="153"/>
      <c r="D70" s="154" t="s">
        <v>109</v>
      </c>
      <c r="E70" s="155"/>
      <c r="F70" s="155"/>
      <c r="G70" s="155"/>
      <c r="H70" s="155"/>
      <c r="I70" s="156"/>
      <c r="J70" s="157">
        <f>J309</f>
        <v>0</v>
      </c>
      <c r="K70" s="158"/>
    </row>
    <row r="71" spans="2:11" s="8" customFormat="1" ht="19.899999999999999" customHeight="1">
      <c r="B71" s="152"/>
      <c r="C71" s="153"/>
      <c r="D71" s="154" t="s">
        <v>110</v>
      </c>
      <c r="E71" s="155"/>
      <c r="F71" s="155"/>
      <c r="G71" s="155"/>
      <c r="H71" s="155"/>
      <c r="I71" s="156"/>
      <c r="J71" s="157">
        <f>J318</f>
        <v>0</v>
      </c>
      <c r="K71" s="158"/>
    </row>
    <row r="72" spans="2:11" s="8" customFormat="1" ht="19.899999999999999" customHeight="1">
      <c r="B72" s="152"/>
      <c r="C72" s="153"/>
      <c r="D72" s="154" t="s">
        <v>111</v>
      </c>
      <c r="E72" s="155"/>
      <c r="F72" s="155"/>
      <c r="G72" s="155"/>
      <c r="H72" s="155"/>
      <c r="I72" s="156"/>
      <c r="J72" s="157">
        <f>J327</f>
        <v>0</v>
      </c>
      <c r="K72" s="158"/>
    </row>
    <row r="73" spans="2:11" s="8" customFormat="1" ht="19.899999999999999" customHeight="1">
      <c r="B73" s="152"/>
      <c r="C73" s="153"/>
      <c r="D73" s="154" t="s">
        <v>112</v>
      </c>
      <c r="E73" s="155"/>
      <c r="F73" s="155"/>
      <c r="G73" s="155"/>
      <c r="H73" s="155"/>
      <c r="I73" s="156"/>
      <c r="J73" s="157">
        <f>J336</f>
        <v>0</v>
      </c>
      <c r="K73" s="158"/>
    </row>
    <row r="74" spans="2:11" s="7" customFormat="1" ht="24.95" customHeight="1">
      <c r="B74" s="145"/>
      <c r="C74" s="146"/>
      <c r="D74" s="147" t="s">
        <v>113</v>
      </c>
      <c r="E74" s="148"/>
      <c r="F74" s="148"/>
      <c r="G74" s="148"/>
      <c r="H74" s="148"/>
      <c r="I74" s="149"/>
      <c r="J74" s="150">
        <f>J341</f>
        <v>0</v>
      </c>
      <c r="K74" s="151"/>
    </row>
    <row r="75" spans="2:11" s="8" customFormat="1" ht="19.899999999999999" customHeight="1">
      <c r="B75" s="152"/>
      <c r="C75" s="153"/>
      <c r="D75" s="154" t="s">
        <v>114</v>
      </c>
      <c r="E75" s="155"/>
      <c r="F75" s="155"/>
      <c r="G75" s="155"/>
      <c r="H75" s="155"/>
      <c r="I75" s="156"/>
      <c r="J75" s="157">
        <f>J342</f>
        <v>0</v>
      </c>
      <c r="K75" s="158"/>
    </row>
    <row r="76" spans="2:11" s="1" customFormat="1" ht="21.75" customHeight="1">
      <c r="B76" s="41"/>
      <c r="C76" s="42"/>
      <c r="D76" s="42"/>
      <c r="E76" s="42"/>
      <c r="F76" s="42"/>
      <c r="G76" s="42"/>
      <c r="H76" s="42"/>
      <c r="I76" s="114"/>
      <c r="J76" s="42"/>
      <c r="K76" s="45"/>
    </row>
    <row r="77" spans="2:11" s="1" customFormat="1" ht="6.95" customHeight="1">
      <c r="B77" s="56"/>
      <c r="C77" s="57"/>
      <c r="D77" s="57"/>
      <c r="E77" s="57"/>
      <c r="F77" s="57"/>
      <c r="G77" s="57"/>
      <c r="H77" s="57"/>
      <c r="I77" s="135"/>
      <c r="J77" s="57"/>
      <c r="K77" s="58"/>
    </row>
    <row r="81" spans="2:63" s="1" customFormat="1" ht="6.95" customHeight="1">
      <c r="B81" s="59"/>
      <c r="C81" s="60"/>
      <c r="D81" s="60"/>
      <c r="E81" s="60"/>
      <c r="F81" s="60"/>
      <c r="G81" s="60"/>
      <c r="H81" s="60"/>
      <c r="I81" s="138"/>
      <c r="J81" s="60"/>
      <c r="K81" s="60"/>
      <c r="L81" s="61"/>
    </row>
    <row r="82" spans="2:63" s="1" customFormat="1" ht="36.950000000000003" customHeight="1">
      <c r="B82" s="41"/>
      <c r="C82" s="62" t="s">
        <v>115</v>
      </c>
      <c r="D82" s="63"/>
      <c r="E82" s="63"/>
      <c r="F82" s="63"/>
      <c r="G82" s="63"/>
      <c r="H82" s="63"/>
      <c r="I82" s="159"/>
      <c r="J82" s="63"/>
      <c r="K82" s="63"/>
      <c r="L82" s="61"/>
    </row>
    <row r="83" spans="2:63" s="1" customFormat="1" ht="6.95" customHeight="1">
      <c r="B83" s="41"/>
      <c r="C83" s="63"/>
      <c r="D83" s="63"/>
      <c r="E83" s="63"/>
      <c r="F83" s="63"/>
      <c r="G83" s="63"/>
      <c r="H83" s="63"/>
      <c r="I83" s="159"/>
      <c r="J83" s="63"/>
      <c r="K83" s="63"/>
      <c r="L83" s="61"/>
    </row>
    <row r="84" spans="2:63" s="1" customFormat="1" ht="14.45" customHeight="1">
      <c r="B84" s="41"/>
      <c r="C84" s="65" t="s">
        <v>18</v>
      </c>
      <c r="D84" s="63"/>
      <c r="E84" s="63"/>
      <c r="F84" s="63"/>
      <c r="G84" s="63"/>
      <c r="H84" s="63"/>
      <c r="I84" s="159"/>
      <c r="J84" s="63"/>
      <c r="K84" s="63"/>
      <c r="L84" s="61"/>
    </row>
    <row r="85" spans="2:63" s="1" customFormat="1" ht="20.45" customHeight="1">
      <c r="B85" s="41"/>
      <c r="C85" s="63"/>
      <c r="D85" s="63"/>
      <c r="E85" s="385" t="str">
        <f>E7</f>
        <v>4117 Klatovy hasičský záchranný sbor - stavební úpravy II.etapa</v>
      </c>
      <c r="F85" s="386"/>
      <c r="G85" s="386"/>
      <c r="H85" s="386"/>
      <c r="I85" s="159"/>
      <c r="J85" s="63"/>
      <c r="K85" s="63"/>
      <c r="L85" s="61"/>
    </row>
    <row r="86" spans="2:63" s="1" customFormat="1" ht="14.45" customHeight="1">
      <c r="B86" s="41"/>
      <c r="C86" s="65" t="s">
        <v>89</v>
      </c>
      <c r="D86" s="63"/>
      <c r="E86" s="63"/>
      <c r="F86" s="63"/>
      <c r="G86" s="63"/>
      <c r="H86" s="63"/>
      <c r="I86" s="159"/>
      <c r="J86" s="63"/>
      <c r="K86" s="63"/>
      <c r="L86" s="61"/>
    </row>
    <row r="87" spans="2:63" s="1" customFormat="1" ht="22.15" customHeight="1">
      <c r="B87" s="41"/>
      <c r="C87" s="63"/>
      <c r="D87" s="63"/>
      <c r="E87" s="353" t="str">
        <f>E9</f>
        <v>01 - SO 01 Stavební úpravy II. etapa</v>
      </c>
      <c r="F87" s="387"/>
      <c r="G87" s="387"/>
      <c r="H87" s="387"/>
      <c r="I87" s="159"/>
      <c r="J87" s="63"/>
      <c r="K87" s="63"/>
      <c r="L87" s="61"/>
    </row>
    <row r="88" spans="2:63" s="1" customFormat="1" ht="6.95" customHeight="1">
      <c r="B88" s="41"/>
      <c r="C88" s="63"/>
      <c r="D88" s="63"/>
      <c r="E88" s="63"/>
      <c r="F88" s="63"/>
      <c r="G88" s="63"/>
      <c r="H88" s="63"/>
      <c r="I88" s="159"/>
      <c r="J88" s="63"/>
      <c r="K88" s="63"/>
      <c r="L88" s="61"/>
    </row>
    <row r="89" spans="2:63" s="1" customFormat="1" ht="18" customHeight="1">
      <c r="B89" s="41"/>
      <c r="C89" s="65" t="s">
        <v>24</v>
      </c>
      <c r="D89" s="63"/>
      <c r="E89" s="63"/>
      <c r="F89" s="160" t="str">
        <f>F12</f>
        <v xml:space="preserve"> </v>
      </c>
      <c r="G89" s="63"/>
      <c r="H89" s="63"/>
      <c r="I89" s="161" t="s">
        <v>26</v>
      </c>
      <c r="J89" s="73" t="str">
        <f>IF(J12="","",J12)</f>
        <v>19.03.2017</v>
      </c>
      <c r="K89" s="63"/>
      <c r="L89" s="61"/>
    </row>
    <row r="90" spans="2:63" s="1" customFormat="1" ht="6.95" customHeight="1">
      <c r="B90" s="41"/>
      <c r="C90" s="63"/>
      <c r="D90" s="63"/>
      <c r="E90" s="63"/>
      <c r="F90" s="63"/>
      <c r="G90" s="63"/>
      <c r="H90" s="63"/>
      <c r="I90" s="159"/>
      <c r="J90" s="63"/>
      <c r="K90" s="63"/>
      <c r="L90" s="61"/>
    </row>
    <row r="91" spans="2:63" s="1" customFormat="1" ht="15">
      <c r="B91" s="41"/>
      <c r="C91" s="65" t="s">
        <v>30</v>
      </c>
      <c r="D91" s="63"/>
      <c r="E91" s="63"/>
      <c r="F91" s="160" t="str">
        <f>E15</f>
        <v xml:space="preserve"> </v>
      </c>
      <c r="G91" s="63"/>
      <c r="H91" s="63"/>
      <c r="I91" s="161" t="s">
        <v>35</v>
      </c>
      <c r="J91" s="160" t="str">
        <f>E21</f>
        <v xml:space="preserve"> </v>
      </c>
      <c r="K91" s="63"/>
      <c r="L91" s="61"/>
    </row>
    <row r="92" spans="2:63" s="1" customFormat="1" ht="14.45" customHeight="1">
      <c r="B92" s="41"/>
      <c r="C92" s="65" t="s">
        <v>33</v>
      </c>
      <c r="D92" s="63"/>
      <c r="E92" s="63"/>
      <c r="F92" s="160" t="str">
        <f>IF(E18="","",E18)</f>
        <v/>
      </c>
      <c r="G92" s="63"/>
      <c r="H92" s="63"/>
      <c r="I92" s="159"/>
      <c r="J92" s="63"/>
      <c r="K92" s="63"/>
      <c r="L92" s="61"/>
    </row>
    <row r="93" spans="2:63" s="1" customFormat="1" ht="10.35" customHeight="1">
      <c r="B93" s="41"/>
      <c r="C93" s="63"/>
      <c r="D93" s="63"/>
      <c r="E93" s="63"/>
      <c r="F93" s="63"/>
      <c r="G93" s="63"/>
      <c r="H93" s="63"/>
      <c r="I93" s="159"/>
      <c r="J93" s="63"/>
      <c r="K93" s="63"/>
      <c r="L93" s="61"/>
    </row>
    <row r="94" spans="2:63" s="9" customFormat="1" ht="29.25" customHeight="1">
      <c r="B94" s="162"/>
      <c r="C94" s="163" t="s">
        <v>116</v>
      </c>
      <c r="D94" s="164" t="s">
        <v>58</v>
      </c>
      <c r="E94" s="164" t="s">
        <v>54</v>
      </c>
      <c r="F94" s="164" t="s">
        <v>117</v>
      </c>
      <c r="G94" s="164" t="s">
        <v>118</v>
      </c>
      <c r="H94" s="164" t="s">
        <v>119</v>
      </c>
      <c r="I94" s="165" t="s">
        <v>120</v>
      </c>
      <c r="J94" s="164" t="s">
        <v>93</v>
      </c>
      <c r="K94" s="166" t="s">
        <v>121</v>
      </c>
      <c r="L94" s="167"/>
      <c r="M94" s="81" t="s">
        <v>122</v>
      </c>
      <c r="N94" s="82" t="s">
        <v>43</v>
      </c>
      <c r="O94" s="82" t="s">
        <v>123</v>
      </c>
      <c r="P94" s="82" t="s">
        <v>124</v>
      </c>
      <c r="Q94" s="82" t="s">
        <v>125</v>
      </c>
      <c r="R94" s="82" t="s">
        <v>126</v>
      </c>
      <c r="S94" s="82" t="s">
        <v>127</v>
      </c>
      <c r="T94" s="83" t="s">
        <v>128</v>
      </c>
    </row>
    <row r="95" spans="2:63" s="1" customFormat="1" ht="29.25" customHeight="1">
      <c r="B95" s="41"/>
      <c r="C95" s="87" t="s">
        <v>94</v>
      </c>
      <c r="D95" s="63"/>
      <c r="E95" s="63"/>
      <c r="F95" s="63"/>
      <c r="G95" s="63"/>
      <c r="H95" s="63"/>
      <c r="I95" s="159"/>
      <c r="J95" s="168">
        <f>BK95</f>
        <v>0</v>
      </c>
      <c r="K95" s="63"/>
      <c r="L95" s="61"/>
      <c r="M95" s="84"/>
      <c r="N95" s="85"/>
      <c r="O95" s="85"/>
      <c r="P95" s="169">
        <f>P96+P260+P341</f>
        <v>0</v>
      </c>
      <c r="Q95" s="85"/>
      <c r="R95" s="169">
        <f>R96+R260+R341</f>
        <v>339.33019489999998</v>
      </c>
      <c r="S95" s="85"/>
      <c r="T95" s="170">
        <f>T96+T260+T341</f>
        <v>330.38940299999996</v>
      </c>
      <c r="AT95" s="24" t="s">
        <v>72</v>
      </c>
      <c r="AU95" s="24" t="s">
        <v>95</v>
      </c>
      <c r="BK95" s="171">
        <f>BK96+BK260+BK341</f>
        <v>0</v>
      </c>
    </row>
    <row r="96" spans="2:63" s="10" customFormat="1" ht="37.35" customHeight="1">
      <c r="B96" s="172"/>
      <c r="C96" s="173"/>
      <c r="D96" s="174" t="s">
        <v>72</v>
      </c>
      <c r="E96" s="175" t="s">
        <v>129</v>
      </c>
      <c r="F96" s="175" t="s">
        <v>130</v>
      </c>
      <c r="G96" s="173"/>
      <c r="H96" s="173"/>
      <c r="I96" s="176"/>
      <c r="J96" s="177">
        <f>BK96</f>
        <v>0</v>
      </c>
      <c r="K96" s="173"/>
      <c r="L96" s="178"/>
      <c r="M96" s="179"/>
      <c r="N96" s="180"/>
      <c r="O96" s="180"/>
      <c r="P96" s="181">
        <f>P97+P126+P145+P155+P168+P179+P214+P246+P257</f>
        <v>0</v>
      </c>
      <c r="Q96" s="180"/>
      <c r="R96" s="181">
        <f>R97+R126+R145+R155+R168+R179+R214+R246+R257</f>
        <v>336.82323539999999</v>
      </c>
      <c r="S96" s="180"/>
      <c r="T96" s="182">
        <f>T97+T126+T145+T155+T168+T179+T214+T246+T257</f>
        <v>329.57268299999998</v>
      </c>
      <c r="AR96" s="183" t="s">
        <v>10</v>
      </c>
      <c r="AT96" s="184" t="s">
        <v>72</v>
      </c>
      <c r="AU96" s="184" t="s">
        <v>73</v>
      </c>
      <c r="AY96" s="183" t="s">
        <v>131</v>
      </c>
      <c r="BK96" s="185">
        <f>BK97+BK126+BK145+BK155+BK168+BK179+BK214+BK246+BK257</f>
        <v>0</v>
      </c>
    </row>
    <row r="97" spans="2:65" s="10" customFormat="1" ht="19.899999999999999" customHeight="1">
      <c r="B97" s="172"/>
      <c r="C97" s="173"/>
      <c r="D97" s="186" t="s">
        <v>72</v>
      </c>
      <c r="E97" s="187" t="s">
        <v>10</v>
      </c>
      <c r="F97" s="187" t="s">
        <v>132</v>
      </c>
      <c r="G97" s="173"/>
      <c r="H97" s="173"/>
      <c r="I97" s="176"/>
      <c r="J97" s="188">
        <f>BK97</f>
        <v>0</v>
      </c>
      <c r="K97" s="173"/>
      <c r="L97" s="178"/>
      <c r="M97" s="179"/>
      <c r="N97" s="180"/>
      <c r="O97" s="180"/>
      <c r="P97" s="181">
        <f>SUM(P98:P125)</f>
        <v>0</v>
      </c>
      <c r="Q97" s="180"/>
      <c r="R97" s="181">
        <f>SUM(R98:R125)</f>
        <v>0</v>
      </c>
      <c r="S97" s="180"/>
      <c r="T97" s="182">
        <f>SUM(T98:T125)</f>
        <v>0</v>
      </c>
      <c r="AR97" s="183" t="s">
        <v>10</v>
      </c>
      <c r="AT97" s="184" t="s">
        <v>72</v>
      </c>
      <c r="AU97" s="184" t="s">
        <v>10</v>
      </c>
      <c r="AY97" s="183" t="s">
        <v>131</v>
      </c>
      <c r="BK97" s="185">
        <f>SUM(BK98:BK125)</f>
        <v>0</v>
      </c>
    </row>
    <row r="98" spans="2:65" s="1" customFormat="1" ht="28.9" customHeight="1">
      <c r="B98" s="41"/>
      <c r="C98" s="189" t="s">
        <v>10</v>
      </c>
      <c r="D98" s="189" t="s">
        <v>133</v>
      </c>
      <c r="E98" s="190" t="s">
        <v>134</v>
      </c>
      <c r="F98" s="191" t="s">
        <v>135</v>
      </c>
      <c r="G98" s="192" t="s">
        <v>136</v>
      </c>
      <c r="H98" s="193">
        <v>47.57</v>
      </c>
      <c r="I98" s="194"/>
      <c r="J98" s="193">
        <f>ROUND(I98*H98,0)</f>
        <v>0</v>
      </c>
      <c r="K98" s="191" t="s">
        <v>137</v>
      </c>
      <c r="L98" s="61"/>
      <c r="M98" s="195" t="s">
        <v>22</v>
      </c>
      <c r="N98" s="196" t="s">
        <v>44</v>
      </c>
      <c r="O98" s="42"/>
      <c r="P98" s="197">
        <f>O98*H98</f>
        <v>0</v>
      </c>
      <c r="Q98" s="197">
        <v>0</v>
      </c>
      <c r="R98" s="197">
        <f>Q98*H98</f>
        <v>0</v>
      </c>
      <c r="S98" s="197">
        <v>0</v>
      </c>
      <c r="T98" s="198">
        <f>S98*H98</f>
        <v>0</v>
      </c>
      <c r="AR98" s="24" t="s">
        <v>138</v>
      </c>
      <c r="AT98" s="24" t="s">
        <v>133</v>
      </c>
      <c r="AU98" s="24" t="s">
        <v>82</v>
      </c>
      <c r="AY98" s="24" t="s">
        <v>131</v>
      </c>
      <c r="BE98" s="199">
        <f>IF(N98="základní",J98,0)</f>
        <v>0</v>
      </c>
      <c r="BF98" s="199">
        <f>IF(N98="snížená",J98,0)</f>
        <v>0</v>
      </c>
      <c r="BG98" s="199">
        <f>IF(N98="zákl. přenesená",J98,0)</f>
        <v>0</v>
      </c>
      <c r="BH98" s="199">
        <f>IF(N98="sníž. přenesená",J98,0)</f>
        <v>0</v>
      </c>
      <c r="BI98" s="199">
        <f>IF(N98="nulová",J98,0)</f>
        <v>0</v>
      </c>
      <c r="BJ98" s="24" t="s">
        <v>10</v>
      </c>
      <c r="BK98" s="199">
        <f>ROUND(I98*H98,0)</f>
        <v>0</v>
      </c>
      <c r="BL98" s="24" t="s">
        <v>138</v>
      </c>
      <c r="BM98" s="24" t="s">
        <v>139</v>
      </c>
    </row>
    <row r="99" spans="2:65" s="1" customFormat="1" ht="40.5">
      <c r="B99" s="41"/>
      <c r="C99" s="63"/>
      <c r="D99" s="200" t="s">
        <v>140</v>
      </c>
      <c r="E99" s="63"/>
      <c r="F99" s="201" t="s">
        <v>141</v>
      </c>
      <c r="G99" s="63"/>
      <c r="H99" s="63"/>
      <c r="I99" s="159"/>
      <c r="J99" s="63"/>
      <c r="K99" s="63"/>
      <c r="L99" s="61"/>
      <c r="M99" s="202"/>
      <c r="N99" s="42"/>
      <c r="O99" s="42"/>
      <c r="P99" s="42"/>
      <c r="Q99" s="42"/>
      <c r="R99" s="42"/>
      <c r="S99" s="42"/>
      <c r="T99" s="78"/>
      <c r="AT99" s="24" t="s">
        <v>140</v>
      </c>
      <c r="AU99" s="24" t="s">
        <v>82</v>
      </c>
    </row>
    <row r="100" spans="2:65" s="11" customFormat="1">
      <c r="B100" s="203"/>
      <c r="C100" s="204"/>
      <c r="D100" s="200" t="s">
        <v>142</v>
      </c>
      <c r="E100" s="205" t="s">
        <v>22</v>
      </c>
      <c r="F100" s="206" t="s">
        <v>143</v>
      </c>
      <c r="G100" s="204"/>
      <c r="H100" s="207" t="s">
        <v>22</v>
      </c>
      <c r="I100" s="208"/>
      <c r="J100" s="204"/>
      <c r="K100" s="204"/>
      <c r="L100" s="209"/>
      <c r="M100" s="210"/>
      <c r="N100" s="211"/>
      <c r="O100" s="211"/>
      <c r="P100" s="211"/>
      <c r="Q100" s="211"/>
      <c r="R100" s="211"/>
      <c r="S100" s="211"/>
      <c r="T100" s="212"/>
      <c r="AT100" s="213" t="s">
        <v>142</v>
      </c>
      <c r="AU100" s="213" t="s">
        <v>82</v>
      </c>
      <c r="AV100" s="11" t="s">
        <v>10</v>
      </c>
      <c r="AW100" s="11" t="s">
        <v>36</v>
      </c>
      <c r="AX100" s="11" t="s">
        <v>73</v>
      </c>
      <c r="AY100" s="213" t="s">
        <v>131</v>
      </c>
    </row>
    <row r="101" spans="2:65" s="12" customFormat="1">
      <c r="B101" s="214"/>
      <c r="C101" s="215"/>
      <c r="D101" s="200" t="s">
        <v>142</v>
      </c>
      <c r="E101" s="216" t="s">
        <v>22</v>
      </c>
      <c r="F101" s="217" t="s">
        <v>144</v>
      </c>
      <c r="G101" s="215"/>
      <c r="H101" s="218">
        <v>4.7300000000000004</v>
      </c>
      <c r="I101" s="219"/>
      <c r="J101" s="215"/>
      <c r="K101" s="215"/>
      <c r="L101" s="220"/>
      <c r="M101" s="221"/>
      <c r="N101" s="222"/>
      <c r="O101" s="222"/>
      <c r="P101" s="222"/>
      <c r="Q101" s="222"/>
      <c r="R101" s="222"/>
      <c r="S101" s="222"/>
      <c r="T101" s="223"/>
      <c r="AT101" s="224" t="s">
        <v>142</v>
      </c>
      <c r="AU101" s="224" t="s">
        <v>82</v>
      </c>
      <c r="AV101" s="12" t="s">
        <v>82</v>
      </c>
      <c r="AW101" s="12" t="s">
        <v>36</v>
      </c>
      <c r="AX101" s="12" t="s">
        <v>73</v>
      </c>
      <c r="AY101" s="224" t="s">
        <v>131</v>
      </c>
    </row>
    <row r="102" spans="2:65" s="11" customFormat="1">
      <c r="B102" s="203"/>
      <c r="C102" s="204"/>
      <c r="D102" s="200" t="s">
        <v>142</v>
      </c>
      <c r="E102" s="205" t="s">
        <v>22</v>
      </c>
      <c r="F102" s="206" t="s">
        <v>145</v>
      </c>
      <c r="G102" s="204"/>
      <c r="H102" s="207" t="s">
        <v>22</v>
      </c>
      <c r="I102" s="208"/>
      <c r="J102" s="204"/>
      <c r="K102" s="204"/>
      <c r="L102" s="209"/>
      <c r="M102" s="210"/>
      <c r="N102" s="211"/>
      <c r="O102" s="211"/>
      <c r="P102" s="211"/>
      <c r="Q102" s="211"/>
      <c r="R102" s="211"/>
      <c r="S102" s="211"/>
      <c r="T102" s="212"/>
      <c r="AT102" s="213" t="s">
        <v>142</v>
      </c>
      <c r="AU102" s="213" t="s">
        <v>82</v>
      </c>
      <c r="AV102" s="11" t="s">
        <v>10</v>
      </c>
      <c r="AW102" s="11" t="s">
        <v>36</v>
      </c>
      <c r="AX102" s="11" t="s">
        <v>73</v>
      </c>
      <c r="AY102" s="213" t="s">
        <v>131</v>
      </c>
    </row>
    <row r="103" spans="2:65" s="12" customFormat="1">
      <c r="B103" s="214"/>
      <c r="C103" s="215"/>
      <c r="D103" s="200" t="s">
        <v>142</v>
      </c>
      <c r="E103" s="216" t="s">
        <v>22</v>
      </c>
      <c r="F103" s="217" t="s">
        <v>146</v>
      </c>
      <c r="G103" s="215"/>
      <c r="H103" s="218">
        <v>42.84</v>
      </c>
      <c r="I103" s="219"/>
      <c r="J103" s="215"/>
      <c r="K103" s="215"/>
      <c r="L103" s="220"/>
      <c r="M103" s="221"/>
      <c r="N103" s="222"/>
      <c r="O103" s="222"/>
      <c r="P103" s="222"/>
      <c r="Q103" s="222"/>
      <c r="R103" s="222"/>
      <c r="S103" s="222"/>
      <c r="T103" s="223"/>
      <c r="AT103" s="224" t="s">
        <v>142</v>
      </c>
      <c r="AU103" s="224" t="s">
        <v>82</v>
      </c>
      <c r="AV103" s="12" t="s">
        <v>82</v>
      </c>
      <c r="AW103" s="12" t="s">
        <v>36</v>
      </c>
      <c r="AX103" s="12" t="s">
        <v>73</v>
      </c>
      <c r="AY103" s="224" t="s">
        <v>131</v>
      </c>
    </row>
    <row r="104" spans="2:65" s="13" customFormat="1">
      <c r="B104" s="225"/>
      <c r="C104" s="226"/>
      <c r="D104" s="227" t="s">
        <v>142</v>
      </c>
      <c r="E104" s="228" t="s">
        <v>22</v>
      </c>
      <c r="F104" s="229" t="s">
        <v>147</v>
      </c>
      <c r="G104" s="226"/>
      <c r="H104" s="230">
        <v>47.57</v>
      </c>
      <c r="I104" s="231"/>
      <c r="J104" s="226"/>
      <c r="K104" s="226"/>
      <c r="L104" s="232"/>
      <c r="M104" s="233"/>
      <c r="N104" s="234"/>
      <c r="O104" s="234"/>
      <c r="P104" s="234"/>
      <c r="Q104" s="234"/>
      <c r="R104" s="234"/>
      <c r="S104" s="234"/>
      <c r="T104" s="235"/>
      <c r="AT104" s="236" t="s">
        <v>142</v>
      </c>
      <c r="AU104" s="236" t="s">
        <v>82</v>
      </c>
      <c r="AV104" s="13" t="s">
        <v>138</v>
      </c>
      <c r="AW104" s="13" t="s">
        <v>36</v>
      </c>
      <c r="AX104" s="13" t="s">
        <v>10</v>
      </c>
      <c r="AY104" s="236" t="s">
        <v>131</v>
      </c>
    </row>
    <row r="105" spans="2:65" s="1" customFormat="1" ht="40.15" customHeight="1">
      <c r="B105" s="41"/>
      <c r="C105" s="189" t="s">
        <v>82</v>
      </c>
      <c r="D105" s="189" t="s">
        <v>133</v>
      </c>
      <c r="E105" s="190" t="s">
        <v>148</v>
      </c>
      <c r="F105" s="191" t="s">
        <v>149</v>
      </c>
      <c r="G105" s="192" t="s">
        <v>136</v>
      </c>
      <c r="H105" s="193">
        <v>19.59</v>
      </c>
      <c r="I105" s="194"/>
      <c r="J105" s="193">
        <f>ROUND(I105*H105,0)</f>
        <v>0</v>
      </c>
      <c r="K105" s="191" t="s">
        <v>137</v>
      </c>
      <c r="L105" s="61"/>
      <c r="M105" s="195" t="s">
        <v>22</v>
      </c>
      <c r="N105" s="196" t="s">
        <v>44</v>
      </c>
      <c r="O105" s="42"/>
      <c r="P105" s="197">
        <f>O105*H105</f>
        <v>0</v>
      </c>
      <c r="Q105" s="197">
        <v>0</v>
      </c>
      <c r="R105" s="197">
        <f>Q105*H105</f>
        <v>0</v>
      </c>
      <c r="S105" s="197">
        <v>0</v>
      </c>
      <c r="T105" s="198">
        <f>S105*H105</f>
        <v>0</v>
      </c>
      <c r="AR105" s="24" t="s">
        <v>138</v>
      </c>
      <c r="AT105" s="24" t="s">
        <v>133</v>
      </c>
      <c r="AU105" s="24" t="s">
        <v>82</v>
      </c>
      <c r="AY105" s="24" t="s">
        <v>131</v>
      </c>
      <c r="BE105" s="199">
        <f>IF(N105="základní",J105,0)</f>
        <v>0</v>
      </c>
      <c r="BF105" s="199">
        <f>IF(N105="snížená",J105,0)</f>
        <v>0</v>
      </c>
      <c r="BG105" s="199">
        <f>IF(N105="zákl. přenesená",J105,0)</f>
        <v>0</v>
      </c>
      <c r="BH105" s="199">
        <f>IF(N105="sníž. přenesená",J105,0)</f>
        <v>0</v>
      </c>
      <c r="BI105" s="199">
        <f>IF(N105="nulová",J105,0)</f>
        <v>0</v>
      </c>
      <c r="BJ105" s="24" t="s">
        <v>10</v>
      </c>
      <c r="BK105" s="199">
        <f>ROUND(I105*H105,0)</f>
        <v>0</v>
      </c>
      <c r="BL105" s="24" t="s">
        <v>138</v>
      </c>
      <c r="BM105" s="24" t="s">
        <v>150</v>
      </c>
    </row>
    <row r="106" spans="2:65" s="1" customFormat="1" ht="229.5">
      <c r="B106" s="41"/>
      <c r="C106" s="63"/>
      <c r="D106" s="200" t="s">
        <v>140</v>
      </c>
      <c r="E106" s="63"/>
      <c r="F106" s="201" t="s">
        <v>151</v>
      </c>
      <c r="G106" s="63"/>
      <c r="H106" s="63"/>
      <c r="I106" s="159"/>
      <c r="J106" s="63"/>
      <c r="K106" s="63"/>
      <c r="L106" s="61"/>
      <c r="M106" s="202"/>
      <c r="N106" s="42"/>
      <c r="O106" s="42"/>
      <c r="P106" s="42"/>
      <c r="Q106" s="42"/>
      <c r="R106" s="42"/>
      <c r="S106" s="42"/>
      <c r="T106" s="78"/>
      <c r="AT106" s="24" t="s">
        <v>140</v>
      </c>
      <c r="AU106" s="24" t="s">
        <v>82</v>
      </c>
    </row>
    <row r="107" spans="2:65" s="12" customFormat="1">
      <c r="B107" s="214"/>
      <c r="C107" s="215"/>
      <c r="D107" s="227" t="s">
        <v>142</v>
      </c>
      <c r="E107" s="237" t="s">
        <v>22</v>
      </c>
      <c r="F107" s="238" t="s">
        <v>152</v>
      </c>
      <c r="G107" s="215"/>
      <c r="H107" s="239">
        <v>19.59</v>
      </c>
      <c r="I107" s="219"/>
      <c r="J107" s="215"/>
      <c r="K107" s="215"/>
      <c r="L107" s="220"/>
      <c r="M107" s="221"/>
      <c r="N107" s="222"/>
      <c r="O107" s="222"/>
      <c r="P107" s="222"/>
      <c r="Q107" s="222"/>
      <c r="R107" s="222"/>
      <c r="S107" s="222"/>
      <c r="T107" s="223"/>
      <c r="AT107" s="224" t="s">
        <v>142</v>
      </c>
      <c r="AU107" s="224" t="s">
        <v>82</v>
      </c>
      <c r="AV107" s="12" t="s">
        <v>82</v>
      </c>
      <c r="AW107" s="12" t="s">
        <v>36</v>
      </c>
      <c r="AX107" s="12" t="s">
        <v>10</v>
      </c>
      <c r="AY107" s="224" t="s">
        <v>131</v>
      </c>
    </row>
    <row r="108" spans="2:65" s="1" customFormat="1" ht="28.9" customHeight="1">
      <c r="B108" s="41"/>
      <c r="C108" s="189" t="s">
        <v>153</v>
      </c>
      <c r="D108" s="189" t="s">
        <v>133</v>
      </c>
      <c r="E108" s="190" t="s">
        <v>154</v>
      </c>
      <c r="F108" s="191" t="s">
        <v>155</v>
      </c>
      <c r="G108" s="192" t="s">
        <v>136</v>
      </c>
      <c r="H108" s="193">
        <v>19.59</v>
      </c>
      <c r="I108" s="194"/>
      <c r="J108" s="193">
        <f>ROUND(I108*H108,0)</f>
        <v>0</v>
      </c>
      <c r="K108" s="191" t="s">
        <v>137</v>
      </c>
      <c r="L108" s="61"/>
      <c r="M108" s="195" t="s">
        <v>22</v>
      </c>
      <c r="N108" s="196" t="s">
        <v>44</v>
      </c>
      <c r="O108" s="42"/>
      <c r="P108" s="197">
        <f>O108*H108</f>
        <v>0</v>
      </c>
      <c r="Q108" s="197">
        <v>0</v>
      </c>
      <c r="R108" s="197">
        <f>Q108*H108</f>
        <v>0</v>
      </c>
      <c r="S108" s="197">
        <v>0</v>
      </c>
      <c r="T108" s="198">
        <f>S108*H108</f>
        <v>0</v>
      </c>
      <c r="AR108" s="24" t="s">
        <v>138</v>
      </c>
      <c r="AT108" s="24" t="s">
        <v>133</v>
      </c>
      <c r="AU108" s="24" t="s">
        <v>82</v>
      </c>
      <c r="AY108" s="24" t="s">
        <v>131</v>
      </c>
      <c r="BE108" s="199">
        <f>IF(N108="základní",J108,0)</f>
        <v>0</v>
      </c>
      <c r="BF108" s="199">
        <f>IF(N108="snížená",J108,0)</f>
        <v>0</v>
      </c>
      <c r="BG108" s="199">
        <f>IF(N108="zákl. přenesená",J108,0)</f>
        <v>0</v>
      </c>
      <c r="BH108" s="199">
        <f>IF(N108="sníž. přenesená",J108,0)</f>
        <v>0</v>
      </c>
      <c r="BI108" s="199">
        <f>IF(N108="nulová",J108,0)</f>
        <v>0</v>
      </c>
      <c r="BJ108" s="24" t="s">
        <v>10</v>
      </c>
      <c r="BK108" s="199">
        <f>ROUND(I108*H108,0)</f>
        <v>0</v>
      </c>
      <c r="BL108" s="24" t="s">
        <v>138</v>
      </c>
      <c r="BM108" s="24" t="s">
        <v>156</v>
      </c>
    </row>
    <row r="109" spans="2:65" s="1" customFormat="1" ht="175.5">
      <c r="B109" s="41"/>
      <c r="C109" s="63"/>
      <c r="D109" s="227" t="s">
        <v>140</v>
      </c>
      <c r="E109" s="63"/>
      <c r="F109" s="240" t="s">
        <v>157</v>
      </c>
      <c r="G109" s="63"/>
      <c r="H109" s="63"/>
      <c r="I109" s="159"/>
      <c r="J109" s="63"/>
      <c r="K109" s="63"/>
      <c r="L109" s="61"/>
      <c r="M109" s="202"/>
      <c r="N109" s="42"/>
      <c r="O109" s="42"/>
      <c r="P109" s="42"/>
      <c r="Q109" s="42"/>
      <c r="R109" s="42"/>
      <c r="S109" s="42"/>
      <c r="T109" s="78"/>
      <c r="AT109" s="24" t="s">
        <v>140</v>
      </c>
      <c r="AU109" s="24" t="s">
        <v>82</v>
      </c>
    </row>
    <row r="110" spans="2:65" s="1" customFormat="1" ht="20.45" customHeight="1">
      <c r="B110" s="41"/>
      <c r="C110" s="189" t="s">
        <v>138</v>
      </c>
      <c r="D110" s="189" t="s">
        <v>133</v>
      </c>
      <c r="E110" s="190" t="s">
        <v>158</v>
      </c>
      <c r="F110" s="191" t="s">
        <v>159</v>
      </c>
      <c r="G110" s="192" t="s">
        <v>136</v>
      </c>
      <c r="H110" s="193">
        <v>19.59</v>
      </c>
      <c r="I110" s="194"/>
      <c r="J110" s="193">
        <f>ROUND(I110*H110,0)</f>
        <v>0</v>
      </c>
      <c r="K110" s="191" t="s">
        <v>137</v>
      </c>
      <c r="L110" s="61"/>
      <c r="M110" s="195" t="s">
        <v>22</v>
      </c>
      <c r="N110" s="196" t="s">
        <v>44</v>
      </c>
      <c r="O110" s="42"/>
      <c r="P110" s="197">
        <f>O110*H110</f>
        <v>0</v>
      </c>
      <c r="Q110" s="197">
        <v>0</v>
      </c>
      <c r="R110" s="197">
        <f>Q110*H110</f>
        <v>0</v>
      </c>
      <c r="S110" s="197">
        <v>0</v>
      </c>
      <c r="T110" s="198">
        <f>S110*H110</f>
        <v>0</v>
      </c>
      <c r="AR110" s="24" t="s">
        <v>138</v>
      </c>
      <c r="AT110" s="24" t="s">
        <v>133</v>
      </c>
      <c r="AU110" s="24" t="s">
        <v>82</v>
      </c>
      <c r="AY110" s="24" t="s">
        <v>131</v>
      </c>
      <c r="BE110" s="199">
        <f>IF(N110="základní",J110,0)</f>
        <v>0</v>
      </c>
      <c r="BF110" s="199">
        <f>IF(N110="snížená",J110,0)</f>
        <v>0</v>
      </c>
      <c r="BG110" s="199">
        <f>IF(N110="zákl. přenesená",J110,0)</f>
        <v>0</v>
      </c>
      <c r="BH110" s="199">
        <f>IF(N110="sníž. přenesená",J110,0)</f>
        <v>0</v>
      </c>
      <c r="BI110" s="199">
        <f>IF(N110="nulová",J110,0)</f>
        <v>0</v>
      </c>
      <c r="BJ110" s="24" t="s">
        <v>10</v>
      </c>
      <c r="BK110" s="199">
        <f>ROUND(I110*H110,0)</f>
        <v>0</v>
      </c>
      <c r="BL110" s="24" t="s">
        <v>138</v>
      </c>
      <c r="BM110" s="24" t="s">
        <v>160</v>
      </c>
    </row>
    <row r="111" spans="2:65" s="1" customFormat="1" ht="337.5">
      <c r="B111" s="41"/>
      <c r="C111" s="63"/>
      <c r="D111" s="227" t="s">
        <v>140</v>
      </c>
      <c r="E111" s="63"/>
      <c r="F111" s="240" t="s">
        <v>161</v>
      </c>
      <c r="G111" s="63"/>
      <c r="H111" s="63"/>
      <c r="I111" s="159"/>
      <c r="J111" s="63"/>
      <c r="K111" s="63"/>
      <c r="L111" s="61"/>
      <c r="M111" s="202"/>
      <c r="N111" s="42"/>
      <c r="O111" s="42"/>
      <c r="P111" s="42"/>
      <c r="Q111" s="42"/>
      <c r="R111" s="42"/>
      <c r="S111" s="42"/>
      <c r="T111" s="78"/>
      <c r="AT111" s="24" t="s">
        <v>140</v>
      </c>
      <c r="AU111" s="24" t="s">
        <v>82</v>
      </c>
    </row>
    <row r="112" spans="2:65" s="1" customFormat="1" ht="20.45" customHeight="1">
      <c r="B112" s="41"/>
      <c r="C112" s="189" t="s">
        <v>162</v>
      </c>
      <c r="D112" s="189" t="s">
        <v>133</v>
      </c>
      <c r="E112" s="190" t="s">
        <v>163</v>
      </c>
      <c r="F112" s="191" t="s">
        <v>164</v>
      </c>
      <c r="G112" s="192" t="s">
        <v>165</v>
      </c>
      <c r="H112" s="193">
        <v>39.18</v>
      </c>
      <c r="I112" s="194"/>
      <c r="J112" s="193">
        <f>ROUND(I112*H112,0)</f>
        <v>0</v>
      </c>
      <c r="K112" s="191" t="s">
        <v>137</v>
      </c>
      <c r="L112" s="61"/>
      <c r="M112" s="195" t="s">
        <v>22</v>
      </c>
      <c r="N112" s="196" t="s">
        <v>44</v>
      </c>
      <c r="O112" s="42"/>
      <c r="P112" s="197">
        <f>O112*H112</f>
        <v>0</v>
      </c>
      <c r="Q112" s="197">
        <v>0</v>
      </c>
      <c r="R112" s="197">
        <f>Q112*H112</f>
        <v>0</v>
      </c>
      <c r="S112" s="197">
        <v>0</v>
      </c>
      <c r="T112" s="198">
        <f>S112*H112</f>
        <v>0</v>
      </c>
      <c r="AR112" s="24" t="s">
        <v>138</v>
      </c>
      <c r="AT112" s="24" t="s">
        <v>133</v>
      </c>
      <c r="AU112" s="24" t="s">
        <v>82</v>
      </c>
      <c r="AY112" s="24" t="s">
        <v>131</v>
      </c>
      <c r="BE112" s="199">
        <f>IF(N112="základní",J112,0)</f>
        <v>0</v>
      </c>
      <c r="BF112" s="199">
        <f>IF(N112="snížená",J112,0)</f>
        <v>0</v>
      </c>
      <c r="BG112" s="199">
        <f>IF(N112="zákl. přenesená",J112,0)</f>
        <v>0</v>
      </c>
      <c r="BH112" s="199">
        <f>IF(N112="sníž. přenesená",J112,0)</f>
        <v>0</v>
      </c>
      <c r="BI112" s="199">
        <f>IF(N112="nulová",J112,0)</f>
        <v>0</v>
      </c>
      <c r="BJ112" s="24" t="s">
        <v>10</v>
      </c>
      <c r="BK112" s="199">
        <f>ROUND(I112*H112,0)</f>
        <v>0</v>
      </c>
      <c r="BL112" s="24" t="s">
        <v>138</v>
      </c>
      <c r="BM112" s="24" t="s">
        <v>166</v>
      </c>
    </row>
    <row r="113" spans="2:65" s="1" customFormat="1" ht="337.5">
      <c r="B113" s="41"/>
      <c r="C113" s="63"/>
      <c r="D113" s="200" t="s">
        <v>140</v>
      </c>
      <c r="E113" s="63"/>
      <c r="F113" s="201" t="s">
        <v>161</v>
      </c>
      <c r="G113" s="63"/>
      <c r="H113" s="63"/>
      <c r="I113" s="159"/>
      <c r="J113" s="63"/>
      <c r="K113" s="63"/>
      <c r="L113" s="61"/>
      <c r="M113" s="202"/>
      <c r="N113" s="42"/>
      <c r="O113" s="42"/>
      <c r="P113" s="42"/>
      <c r="Q113" s="42"/>
      <c r="R113" s="42"/>
      <c r="S113" s="42"/>
      <c r="T113" s="78"/>
      <c r="AT113" s="24" t="s">
        <v>140</v>
      </c>
      <c r="AU113" s="24" t="s">
        <v>82</v>
      </c>
    </row>
    <row r="114" spans="2:65" s="12" customFormat="1">
      <c r="B114" s="214"/>
      <c r="C114" s="215"/>
      <c r="D114" s="227" t="s">
        <v>142</v>
      </c>
      <c r="E114" s="237" t="s">
        <v>22</v>
      </c>
      <c r="F114" s="238" t="s">
        <v>167</v>
      </c>
      <c r="G114" s="215"/>
      <c r="H114" s="239">
        <v>39.18</v>
      </c>
      <c r="I114" s="219"/>
      <c r="J114" s="215"/>
      <c r="K114" s="215"/>
      <c r="L114" s="220"/>
      <c r="M114" s="221"/>
      <c r="N114" s="222"/>
      <c r="O114" s="222"/>
      <c r="P114" s="222"/>
      <c r="Q114" s="222"/>
      <c r="R114" s="222"/>
      <c r="S114" s="222"/>
      <c r="T114" s="223"/>
      <c r="AT114" s="224" t="s">
        <v>142</v>
      </c>
      <c r="AU114" s="224" t="s">
        <v>82</v>
      </c>
      <c r="AV114" s="12" t="s">
        <v>82</v>
      </c>
      <c r="AW114" s="12" t="s">
        <v>36</v>
      </c>
      <c r="AX114" s="12" t="s">
        <v>10</v>
      </c>
      <c r="AY114" s="224" t="s">
        <v>131</v>
      </c>
    </row>
    <row r="115" spans="2:65" s="1" customFormat="1" ht="28.9" customHeight="1">
      <c r="B115" s="41"/>
      <c r="C115" s="189" t="s">
        <v>168</v>
      </c>
      <c r="D115" s="189" t="s">
        <v>133</v>
      </c>
      <c r="E115" s="190" t="s">
        <v>169</v>
      </c>
      <c r="F115" s="191" t="s">
        <v>170</v>
      </c>
      <c r="G115" s="192" t="s">
        <v>136</v>
      </c>
      <c r="H115" s="193">
        <v>25.98</v>
      </c>
      <c r="I115" s="194"/>
      <c r="J115" s="193">
        <f>ROUND(I115*H115,0)</f>
        <v>0</v>
      </c>
      <c r="K115" s="191" t="s">
        <v>137</v>
      </c>
      <c r="L115" s="61"/>
      <c r="M115" s="195" t="s">
        <v>22</v>
      </c>
      <c r="N115" s="196" t="s">
        <v>44</v>
      </c>
      <c r="O115" s="42"/>
      <c r="P115" s="197">
        <f>O115*H115</f>
        <v>0</v>
      </c>
      <c r="Q115" s="197">
        <v>0</v>
      </c>
      <c r="R115" s="197">
        <f>Q115*H115</f>
        <v>0</v>
      </c>
      <c r="S115" s="197">
        <v>0</v>
      </c>
      <c r="T115" s="198">
        <f>S115*H115</f>
        <v>0</v>
      </c>
      <c r="AR115" s="24" t="s">
        <v>138</v>
      </c>
      <c r="AT115" s="24" t="s">
        <v>133</v>
      </c>
      <c r="AU115" s="24" t="s">
        <v>82</v>
      </c>
      <c r="AY115" s="24" t="s">
        <v>131</v>
      </c>
      <c r="BE115" s="199">
        <f>IF(N115="základní",J115,0)</f>
        <v>0</v>
      </c>
      <c r="BF115" s="199">
        <f>IF(N115="snížená",J115,0)</f>
        <v>0</v>
      </c>
      <c r="BG115" s="199">
        <f>IF(N115="zákl. přenesená",J115,0)</f>
        <v>0</v>
      </c>
      <c r="BH115" s="199">
        <f>IF(N115="sníž. přenesená",J115,0)</f>
        <v>0</v>
      </c>
      <c r="BI115" s="199">
        <f>IF(N115="nulová",J115,0)</f>
        <v>0</v>
      </c>
      <c r="BJ115" s="24" t="s">
        <v>10</v>
      </c>
      <c r="BK115" s="199">
        <f>ROUND(I115*H115,0)</f>
        <v>0</v>
      </c>
      <c r="BL115" s="24" t="s">
        <v>138</v>
      </c>
      <c r="BM115" s="24" t="s">
        <v>171</v>
      </c>
    </row>
    <row r="116" spans="2:65" s="1" customFormat="1" ht="409.5">
      <c r="B116" s="41"/>
      <c r="C116" s="63"/>
      <c r="D116" s="200" t="s">
        <v>140</v>
      </c>
      <c r="E116" s="63"/>
      <c r="F116" s="241" t="s">
        <v>172</v>
      </c>
      <c r="G116" s="63"/>
      <c r="H116" s="63"/>
      <c r="I116" s="159"/>
      <c r="J116" s="63"/>
      <c r="K116" s="63"/>
      <c r="L116" s="61"/>
      <c r="M116" s="202"/>
      <c r="N116" s="42"/>
      <c r="O116" s="42"/>
      <c r="P116" s="42"/>
      <c r="Q116" s="42"/>
      <c r="R116" s="42"/>
      <c r="S116" s="42"/>
      <c r="T116" s="78"/>
      <c r="AT116" s="24" t="s">
        <v>140</v>
      </c>
      <c r="AU116" s="24" t="s">
        <v>82</v>
      </c>
    </row>
    <row r="117" spans="2:65" s="12" customFormat="1">
      <c r="B117" s="214"/>
      <c r="C117" s="215"/>
      <c r="D117" s="200" t="s">
        <v>142</v>
      </c>
      <c r="E117" s="216" t="s">
        <v>22</v>
      </c>
      <c r="F117" s="217" t="s">
        <v>173</v>
      </c>
      <c r="G117" s="215"/>
      <c r="H117" s="218">
        <v>7.73</v>
      </c>
      <c r="I117" s="219"/>
      <c r="J117" s="215"/>
      <c r="K117" s="215"/>
      <c r="L117" s="220"/>
      <c r="M117" s="221"/>
      <c r="N117" s="222"/>
      <c r="O117" s="222"/>
      <c r="P117" s="222"/>
      <c r="Q117" s="222"/>
      <c r="R117" s="222"/>
      <c r="S117" s="222"/>
      <c r="T117" s="223"/>
      <c r="AT117" s="224" t="s">
        <v>142</v>
      </c>
      <c r="AU117" s="224" t="s">
        <v>82</v>
      </c>
      <c r="AV117" s="12" t="s">
        <v>82</v>
      </c>
      <c r="AW117" s="12" t="s">
        <v>36</v>
      </c>
      <c r="AX117" s="12" t="s">
        <v>73</v>
      </c>
      <c r="AY117" s="224" t="s">
        <v>131</v>
      </c>
    </row>
    <row r="118" spans="2:65" s="11" customFormat="1">
      <c r="B118" s="203"/>
      <c r="C118" s="204"/>
      <c r="D118" s="200" t="s">
        <v>142</v>
      </c>
      <c r="E118" s="205" t="s">
        <v>22</v>
      </c>
      <c r="F118" s="206" t="s">
        <v>174</v>
      </c>
      <c r="G118" s="204"/>
      <c r="H118" s="207" t="s">
        <v>22</v>
      </c>
      <c r="I118" s="208"/>
      <c r="J118" s="204"/>
      <c r="K118" s="204"/>
      <c r="L118" s="209"/>
      <c r="M118" s="210"/>
      <c r="N118" s="211"/>
      <c r="O118" s="211"/>
      <c r="P118" s="211"/>
      <c r="Q118" s="211"/>
      <c r="R118" s="211"/>
      <c r="S118" s="211"/>
      <c r="T118" s="212"/>
      <c r="AT118" s="213" t="s">
        <v>142</v>
      </c>
      <c r="AU118" s="213" t="s">
        <v>82</v>
      </c>
      <c r="AV118" s="11" t="s">
        <v>10</v>
      </c>
      <c r="AW118" s="11" t="s">
        <v>36</v>
      </c>
      <c r="AX118" s="11" t="s">
        <v>73</v>
      </c>
      <c r="AY118" s="213" t="s">
        <v>131</v>
      </c>
    </row>
    <row r="119" spans="2:65" s="12" customFormat="1">
      <c r="B119" s="214"/>
      <c r="C119" s="215"/>
      <c r="D119" s="200" t="s">
        <v>142</v>
      </c>
      <c r="E119" s="216" t="s">
        <v>22</v>
      </c>
      <c r="F119" s="217" t="s">
        <v>175</v>
      </c>
      <c r="G119" s="215"/>
      <c r="H119" s="218">
        <v>-2.99</v>
      </c>
      <c r="I119" s="219"/>
      <c r="J119" s="215"/>
      <c r="K119" s="215"/>
      <c r="L119" s="220"/>
      <c r="M119" s="221"/>
      <c r="N119" s="222"/>
      <c r="O119" s="222"/>
      <c r="P119" s="222"/>
      <c r="Q119" s="222"/>
      <c r="R119" s="222"/>
      <c r="S119" s="222"/>
      <c r="T119" s="223"/>
      <c r="AT119" s="224" t="s">
        <v>142</v>
      </c>
      <c r="AU119" s="224" t="s">
        <v>82</v>
      </c>
      <c r="AV119" s="12" t="s">
        <v>82</v>
      </c>
      <c r="AW119" s="12" t="s">
        <v>36</v>
      </c>
      <c r="AX119" s="12" t="s">
        <v>73</v>
      </c>
      <c r="AY119" s="224" t="s">
        <v>131</v>
      </c>
    </row>
    <row r="120" spans="2:65" s="14" customFormat="1">
      <c r="B120" s="242"/>
      <c r="C120" s="243"/>
      <c r="D120" s="200" t="s">
        <v>142</v>
      </c>
      <c r="E120" s="244" t="s">
        <v>22</v>
      </c>
      <c r="F120" s="245" t="s">
        <v>176</v>
      </c>
      <c r="G120" s="243"/>
      <c r="H120" s="246">
        <v>4.74</v>
      </c>
      <c r="I120" s="247"/>
      <c r="J120" s="243"/>
      <c r="K120" s="243"/>
      <c r="L120" s="248"/>
      <c r="M120" s="249"/>
      <c r="N120" s="250"/>
      <c r="O120" s="250"/>
      <c r="P120" s="250"/>
      <c r="Q120" s="250"/>
      <c r="R120" s="250"/>
      <c r="S120" s="250"/>
      <c r="T120" s="251"/>
      <c r="AT120" s="252" t="s">
        <v>142</v>
      </c>
      <c r="AU120" s="252" t="s">
        <v>82</v>
      </c>
      <c r="AV120" s="14" t="s">
        <v>153</v>
      </c>
      <c r="AW120" s="14" t="s">
        <v>36</v>
      </c>
      <c r="AX120" s="14" t="s">
        <v>73</v>
      </c>
      <c r="AY120" s="252" t="s">
        <v>131</v>
      </c>
    </row>
    <row r="121" spans="2:65" s="11" customFormat="1">
      <c r="B121" s="203"/>
      <c r="C121" s="204"/>
      <c r="D121" s="200" t="s">
        <v>142</v>
      </c>
      <c r="E121" s="205" t="s">
        <v>22</v>
      </c>
      <c r="F121" s="206" t="s">
        <v>145</v>
      </c>
      <c r="G121" s="204"/>
      <c r="H121" s="207" t="s">
        <v>22</v>
      </c>
      <c r="I121" s="208"/>
      <c r="J121" s="204"/>
      <c r="K121" s="204"/>
      <c r="L121" s="209"/>
      <c r="M121" s="210"/>
      <c r="N121" s="211"/>
      <c r="O121" s="211"/>
      <c r="P121" s="211"/>
      <c r="Q121" s="211"/>
      <c r="R121" s="211"/>
      <c r="S121" s="211"/>
      <c r="T121" s="212"/>
      <c r="AT121" s="213" t="s">
        <v>142</v>
      </c>
      <c r="AU121" s="213" t="s">
        <v>82</v>
      </c>
      <c r="AV121" s="11" t="s">
        <v>10</v>
      </c>
      <c r="AW121" s="11" t="s">
        <v>36</v>
      </c>
      <c r="AX121" s="11" t="s">
        <v>73</v>
      </c>
      <c r="AY121" s="213" t="s">
        <v>131</v>
      </c>
    </row>
    <row r="122" spans="2:65" s="12" customFormat="1">
      <c r="B122" s="214"/>
      <c r="C122" s="215"/>
      <c r="D122" s="200" t="s">
        <v>142</v>
      </c>
      <c r="E122" s="216" t="s">
        <v>22</v>
      </c>
      <c r="F122" s="217" t="s">
        <v>146</v>
      </c>
      <c r="G122" s="215"/>
      <c r="H122" s="218">
        <v>42.84</v>
      </c>
      <c r="I122" s="219"/>
      <c r="J122" s="215"/>
      <c r="K122" s="215"/>
      <c r="L122" s="220"/>
      <c r="M122" s="221"/>
      <c r="N122" s="222"/>
      <c r="O122" s="222"/>
      <c r="P122" s="222"/>
      <c r="Q122" s="222"/>
      <c r="R122" s="222"/>
      <c r="S122" s="222"/>
      <c r="T122" s="223"/>
      <c r="AT122" s="224" t="s">
        <v>142</v>
      </c>
      <c r="AU122" s="224" t="s">
        <v>82</v>
      </c>
      <c r="AV122" s="12" t="s">
        <v>82</v>
      </c>
      <c r="AW122" s="12" t="s">
        <v>36</v>
      </c>
      <c r="AX122" s="12" t="s">
        <v>73</v>
      </c>
      <c r="AY122" s="224" t="s">
        <v>131</v>
      </c>
    </row>
    <row r="123" spans="2:65" s="12" customFormat="1">
      <c r="B123" s="214"/>
      <c r="C123" s="215"/>
      <c r="D123" s="200" t="s">
        <v>142</v>
      </c>
      <c r="E123" s="216" t="s">
        <v>22</v>
      </c>
      <c r="F123" s="217" t="s">
        <v>177</v>
      </c>
      <c r="G123" s="215"/>
      <c r="H123" s="218">
        <v>-21.6</v>
      </c>
      <c r="I123" s="219"/>
      <c r="J123" s="215"/>
      <c r="K123" s="215"/>
      <c r="L123" s="220"/>
      <c r="M123" s="221"/>
      <c r="N123" s="222"/>
      <c r="O123" s="222"/>
      <c r="P123" s="222"/>
      <c r="Q123" s="222"/>
      <c r="R123" s="222"/>
      <c r="S123" s="222"/>
      <c r="T123" s="223"/>
      <c r="AT123" s="224" t="s">
        <v>142</v>
      </c>
      <c r="AU123" s="224" t="s">
        <v>82</v>
      </c>
      <c r="AV123" s="12" t="s">
        <v>82</v>
      </c>
      <c r="AW123" s="12" t="s">
        <v>36</v>
      </c>
      <c r="AX123" s="12" t="s">
        <v>73</v>
      </c>
      <c r="AY123" s="224" t="s">
        <v>131</v>
      </c>
    </row>
    <row r="124" spans="2:65" s="14" customFormat="1">
      <c r="B124" s="242"/>
      <c r="C124" s="243"/>
      <c r="D124" s="200" t="s">
        <v>142</v>
      </c>
      <c r="E124" s="244" t="s">
        <v>22</v>
      </c>
      <c r="F124" s="245" t="s">
        <v>176</v>
      </c>
      <c r="G124" s="243"/>
      <c r="H124" s="246">
        <v>21.24</v>
      </c>
      <c r="I124" s="247"/>
      <c r="J124" s="243"/>
      <c r="K124" s="243"/>
      <c r="L124" s="248"/>
      <c r="M124" s="249"/>
      <c r="N124" s="250"/>
      <c r="O124" s="250"/>
      <c r="P124" s="250"/>
      <c r="Q124" s="250"/>
      <c r="R124" s="250"/>
      <c r="S124" s="250"/>
      <c r="T124" s="251"/>
      <c r="AT124" s="252" t="s">
        <v>142</v>
      </c>
      <c r="AU124" s="252" t="s">
        <v>82</v>
      </c>
      <c r="AV124" s="14" t="s">
        <v>153</v>
      </c>
      <c r="AW124" s="14" t="s">
        <v>36</v>
      </c>
      <c r="AX124" s="14" t="s">
        <v>73</v>
      </c>
      <c r="AY124" s="252" t="s">
        <v>131</v>
      </c>
    </row>
    <row r="125" spans="2:65" s="13" customFormat="1">
      <c r="B125" s="225"/>
      <c r="C125" s="226"/>
      <c r="D125" s="200" t="s">
        <v>142</v>
      </c>
      <c r="E125" s="253" t="s">
        <v>22</v>
      </c>
      <c r="F125" s="254" t="s">
        <v>147</v>
      </c>
      <c r="G125" s="226"/>
      <c r="H125" s="255">
        <v>25.98</v>
      </c>
      <c r="I125" s="231"/>
      <c r="J125" s="226"/>
      <c r="K125" s="226"/>
      <c r="L125" s="232"/>
      <c r="M125" s="233"/>
      <c r="N125" s="234"/>
      <c r="O125" s="234"/>
      <c r="P125" s="234"/>
      <c r="Q125" s="234"/>
      <c r="R125" s="234"/>
      <c r="S125" s="234"/>
      <c r="T125" s="235"/>
      <c r="AT125" s="236" t="s">
        <v>142</v>
      </c>
      <c r="AU125" s="236" t="s">
        <v>82</v>
      </c>
      <c r="AV125" s="13" t="s">
        <v>138</v>
      </c>
      <c r="AW125" s="13" t="s">
        <v>36</v>
      </c>
      <c r="AX125" s="13" t="s">
        <v>10</v>
      </c>
      <c r="AY125" s="236" t="s">
        <v>131</v>
      </c>
    </row>
    <row r="126" spans="2:65" s="10" customFormat="1" ht="29.85" customHeight="1">
      <c r="B126" s="172"/>
      <c r="C126" s="173"/>
      <c r="D126" s="186" t="s">
        <v>72</v>
      </c>
      <c r="E126" s="187" t="s">
        <v>82</v>
      </c>
      <c r="F126" s="187" t="s">
        <v>178</v>
      </c>
      <c r="G126" s="173"/>
      <c r="H126" s="173"/>
      <c r="I126" s="176"/>
      <c r="J126" s="188">
        <f>BK126</f>
        <v>0</v>
      </c>
      <c r="K126" s="173"/>
      <c r="L126" s="178"/>
      <c r="M126" s="179"/>
      <c r="N126" s="180"/>
      <c r="O126" s="180"/>
      <c r="P126" s="181">
        <f>SUM(P127:P144)</f>
        <v>0</v>
      </c>
      <c r="Q126" s="180"/>
      <c r="R126" s="181">
        <f>SUM(R127:R144)</f>
        <v>38.5280646</v>
      </c>
      <c r="S126" s="180"/>
      <c r="T126" s="182">
        <f>SUM(T127:T144)</f>
        <v>0</v>
      </c>
      <c r="AR126" s="183" t="s">
        <v>10</v>
      </c>
      <c r="AT126" s="184" t="s">
        <v>72</v>
      </c>
      <c r="AU126" s="184" t="s">
        <v>10</v>
      </c>
      <c r="AY126" s="183" t="s">
        <v>131</v>
      </c>
      <c r="BK126" s="185">
        <f>SUM(BK127:BK144)</f>
        <v>0</v>
      </c>
    </row>
    <row r="127" spans="2:65" s="1" customFormat="1" ht="28.9" customHeight="1">
      <c r="B127" s="41"/>
      <c r="C127" s="189" t="s">
        <v>179</v>
      </c>
      <c r="D127" s="189" t="s">
        <v>133</v>
      </c>
      <c r="E127" s="190" t="s">
        <v>180</v>
      </c>
      <c r="F127" s="191" t="s">
        <v>181</v>
      </c>
      <c r="G127" s="192" t="s">
        <v>136</v>
      </c>
      <c r="H127" s="193">
        <v>5.08</v>
      </c>
      <c r="I127" s="194"/>
      <c r="J127" s="193">
        <f>ROUND(I127*H127,0)</f>
        <v>0</v>
      </c>
      <c r="K127" s="191" t="s">
        <v>137</v>
      </c>
      <c r="L127" s="61"/>
      <c r="M127" s="195" t="s">
        <v>22</v>
      </c>
      <c r="N127" s="196" t="s">
        <v>44</v>
      </c>
      <c r="O127" s="42"/>
      <c r="P127" s="197">
        <f>O127*H127</f>
        <v>0</v>
      </c>
      <c r="Q127" s="197">
        <v>2.45329</v>
      </c>
      <c r="R127" s="197">
        <f>Q127*H127</f>
        <v>12.4627132</v>
      </c>
      <c r="S127" s="197">
        <v>0</v>
      </c>
      <c r="T127" s="198">
        <f>S127*H127</f>
        <v>0</v>
      </c>
      <c r="AR127" s="24" t="s">
        <v>138</v>
      </c>
      <c r="AT127" s="24" t="s">
        <v>133</v>
      </c>
      <c r="AU127" s="24" t="s">
        <v>82</v>
      </c>
      <c r="AY127" s="24" t="s">
        <v>131</v>
      </c>
      <c r="BE127" s="199">
        <f>IF(N127="základní",J127,0)</f>
        <v>0</v>
      </c>
      <c r="BF127" s="199">
        <f>IF(N127="snížená",J127,0)</f>
        <v>0</v>
      </c>
      <c r="BG127" s="199">
        <f>IF(N127="zákl. přenesená",J127,0)</f>
        <v>0</v>
      </c>
      <c r="BH127" s="199">
        <f>IF(N127="sníž. přenesená",J127,0)</f>
        <v>0</v>
      </c>
      <c r="BI127" s="199">
        <f>IF(N127="nulová",J127,0)</f>
        <v>0</v>
      </c>
      <c r="BJ127" s="24" t="s">
        <v>10</v>
      </c>
      <c r="BK127" s="199">
        <f>ROUND(I127*H127,0)</f>
        <v>0</v>
      </c>
      <c r="BL127" s="24" t="s">
        <v>138</v>
      </c>
      <c r="BM127" s="24" t="s">
        <v>182</v>
      </c>
    </row>
    <row r="128" spans="2:65" s="1" customFormat="1" ht="108">
      <c r="B128" s="41"/>
      <c r="C128" s="63"/>
      <c r="D128" s="200" t="s">
        <v>140</v>
      </c>
      <c r="E128" s="63"/>
      <c r="F128" s="201" t="s">
        <v>183</v>
      </c>
      <c r="G128" s="63"/>
      <c r="H128" s="63"/>
      <c r="I128" s="159"/>
      <c r="J128" s="63"/>
      <c r="K128" s="63"/>
      <c r="L128" s="61"/>
      <c r="M128" s="202"/>
      <c r="N128" s="42"/>
      <c r="O128" s="42"/>
      <c r="P128" s="42"/>
      <c r="Q128" s="42"/>
      <c r="R128" s="42"/>
      <c r="S128" s="42"/>
      <c r="T128" s="78"/>
      <c r="AT128" s="24" t="s">
        <v>140</v>
      </c>
      <c r="AU128" s="24" t="s">
        <v>82</v>
      </c>
    </row>
    <row r="129" spans="2:65" s="12" customFormat="1">
      <c r="B129" s="214"/>
      <c r="C129" s="215"/>
      <c r="D129" s="227" t="s">
        <v>142</v>
      </c>
      <c r="E129" s="237" t="s">
        <v>22</v>
      </c>
      <c r="F129" s="238" t="s">
        <v>184</v>
      </c>
      <c r="G129" s="215"/>
      <c r="H129" s="239">
        <v>5.08</v>
      </c>
      <c r="I129" s="219"/>
      <c r="J129" s="215"/>
      <c r="K129" s="215"/>
      <c r="L129" s="220"/>
      <c r="M129" s="221"/>
      <c r="N129" s="222"/>
      <c r="O129" s="222"/>
      <c r="P129" s="222"/>
      <c r="Q129" s="222"/>
      <c r="R129" s="222"/>
      <c r="S129" s="222"/>
      <c r="T129" s="223"/>
      <c r="AT129" s="224" t="s">
        <v>142</v>
      </c>
      <c r="AU129" s="224" t="s">
        <v>82</v>
      </c>
      <c r="AV129" s="12" t="s">
        <v>82</v>
      </c>
      <c r="AW129" s="12" t="s">
        <v>36</v>
      </c>
      <c r="AX129" s="12" t="s">
        <v>10</v>
      </c>
      <c r="AY129" s="224" t="s">
        <v>131</v>
      </c>
    </row>
    <row r="130" spans="2:65" s="1" customFormat="1" ht="20.45" customHeight="1">
      <c r="B130" s="41"/>
      <c r="C130" s="189" t="s">
        <v>185</v>
      </c>
      <c r="D130" s="189" t="s">
        <v>133</v>
      </c>
      <c r="E130" s="190" t="s">
        <v>186</v>
      </c>
      <c r="F130" s="191" t="s">
        <v>187</v>
      </c>
      <c r="G130" s="192" t="s">
        <v>165</v>
      </c>
      <c r="H130" s="193">
        <v>0.61</v>
      </c>
      <c r="I130" s="194"/>
      <c r="J130" s="193">
        <f>ROUND(I130*H130,0)</f>
        <v>0</v>
      </c>
      <c r="K130" s="191" t="s">
        <v>137</v>
      </c>
      <c r="L130" s="61"/>
      <c r="M130" s="195" t="s">
        <v>22</v>
      </c>
      <c r="N130" s="196" t="s">
        <v>44</v>
      </c>
      <c r="O130" s="42"/>
      <c r="P130" s="197">
        <f>O130*H130</f>
        <v>0</v>
      </c>
      <c r="Q130" s="197">
        <v>1.0601700000000001</v>
      </c>
      <c r="R130" s="197">
        <f>Q130*H130</f>
        <v>0.64670369999999999</v>
      </c>
      <c r="S130" s="197">
        <v>0</v>
      </c>
      <c r="T130" s="198">
        <f>S130*H130</f>
        <v>0</v>
      </c>
      <c r="AR130" s="24" t="s">
        <v>138</v>
      </c>
      <c r="AT130" s="24" t="s">
        <v>133</v>
      </c>
      <c r="AU130" s="24" t="s">
        <v>82</v>
      </c>
      <c r="AY130" s="24" t="s">
        <v>131</v>
      </c>
      <c r="BE130" s="199">
        <f>IF(N130="základní",J130,0)</f>
        <v>0</v>
      </c>
      <c r="BF130" s="199">
        <f>IF(N130="snížená",J130,0)</f>
        <v>0</v>
      </c>
      <c r="BG130" s="199">
        <f>IF(N130="zákl. přenesená",J130,0)</f>
        <v>0</v>
      </c>
      <c r="BH130" s="199">
        <f>IF(N130="sníž. přenesená",J130,0)</f>
        <v>0</v>
      </c>
      <c r="BI130" s="199">
        <f>IF(N130="nulová",J130,0)</f>
        <v>0</v>
      </c>
      <c r="BJ130" s="24" t="s">
        <v>10</v>
      </c>
      <c r="BK130" s="199">
        <f>ROUND(I130*H130,0)</f>
        <v>0</v>
      </c>
      <c r="BL130" s="24" t="s">
        <v>138</v>
      </c>
      <c r="BM130" s="24" t="s">
        <v>188</v>
      </c>
    </row>
    <row r="131" spans="2:65" s="1" customFormat="1" ht="40.5">
      <c r="B131" s="41"/>
      <c r="C131" s="63"/>
      <c r="D131" s="200" t="s">
        <v>140</v>
      </c>
      <c r="E131" s="63"/>
      <c r="F131" s="201" t="s">
        <v>189</v>
      </c>
      <c r="G131" s="63"/>
      <c r="H131" s="63"/>
      <c r="I131" s="159"/>
      <c r="J131" s="63"/>
      <c r="K131" s="63"/>
      <c r="L131" s="61"/>
      <c r="M131" s="202"/>
      <c r="N131" s="42"/>
      <c r="O131" s="42"/>
      <c r="P131" s="42"/>
      <c r="Q131" s="42"/>
      <c r="R131" s="42"/>
      <c r="S131" s="42"/>
      <c r="T131" s="78"/>
      <c r="AT131" s="24" t="s">
        <v>140</v>
      </c>
      <c r="AU131" s="24" t="s">
        <v>82</v>
      </c>
    </row>
    <row r="132" spans="2:65" s="12" customFormat="1">
      <c r="B132" s="214"/>
      <c r="C132" s="215"/>
      <c r="D132" s="227" t="s">
        <v>142</v>
      </c>
      <c r="E132" s="237" t="s">
        <v>22</v>
      </c>
      <c r="F132" s="238" t="s">
        <v>190</v>
      </c>
      <c r="G132" s="215"/>
      <c r="H132" s="239">
        <v>0.61</v>
      </c>
      <c r="I132" s="219"/>
      <c r="J132" s="215"/>
      <c r="K132" s="215"/>
      <c r="L132" s="220"/>
      <c r="M132" s="221"/>
      <c r="N132" s="222"/>
      <c r="O132" s="222"/>
      <c r="P132" s="222"/>
      <c r="Q132" s="222"/>
      <c r="R132" s="222"/>
      <c r="S132" s="222"/>
      <c r="T132" s="223"/>
      <c r="AT132" s="224" t="s">
        <v>142</v>
      </c>
      <c r="AU132" s="224" t="s">
        <v>82</v>
      </c>
      <c r="AV132" s="12" t="s">
        <v>82</v>
      </c>
      <c r="AW132" s="12" t="s">
        <v>36</v>
      </c>
      <c r="AX132" s="12" t="s">
        <v>10</v>
      </c>
      <c r="AY132" s="224" t="s">
        <v>131</v>
      </c>
    </row>
    <row r="133" spans="2:65" s="1" customFormat="1" ht="28.9" customHeight="1">
      <c r="B133" s="41"/>
      <c r="C133" s="189" t="s">
        <v>191</v>
      </c>
      <c r="D133" s="189" t="s">
        <v>133</v>
      </c>
      <c r="E133" s="190" t="s">
        <v>192</v>
      </c>
      <c r="F133" s="191" t="s">
        <v>193</v>
      </c>
      <c r="G133" s="192" t="s">
        <v>194</v>
      </c>
      <c r="H133" s="193">
        <v>25.2</v>
      </c>
      <c r="I133" s="194"/>
      <c r="J133" s="193">
        <f>ROUND(I133*H133,0)</f>
        <v>0</v>
      </c>
      <c r="K133" s="191" t="s">
        <v>137</v>
      </c>
      <c r="L133" s="61"/>
      <c r="M133" s="195" t="s">
        <v>22</v>
      </c>
      <c r="N133" s="196" t="s">
        <v>44</v>
      </c>
      <c r="O133" s="42"/>
      <c r="P133" s="197">
        <f>O133*H133</f>
        <v>0</v>
      </c>
      <c r="Q133" s="197">
        <v>0.34661999999999998</v>
      </c>
      <c r="R133" s="197">
        <f>Q133*H133</f>
        <v>8.7348239999999997</v>
      </c>
      <c r="S133" s="197">
        <v>0</v>
      </c>
      <c r="T133" s="198">
        <f>S133*H133</f>
        <v>0</v>
      </c>
      <c r="AR133" s="24" t="s">
        <v>138</v>
      </c>
      <c r="AT133" s="24" t="s">
        <v>133</v>
      </c>
      <c r="AU133" s="24" t="s">
        <v>82</v>
      </c>
      <c r="AY133" s="24" t="s">
        <v>131</v>
      </c>
      <c r="BE133" s="199">
        <f>IF(N133="základní",J133,0)</f>
        <v>0</v>
      </c>
      <c r="BF133" s="199">
        <f>IF(N133="snížená",J133,0)</f>
        <v>0</v>
      </c>
      <c r="BG133" s="199">
        <f>IF(N133="zákl. přenesená",J133,0)</f>
        <v>0</v>
      </c>
      <c r="BH133" s="199">
        <f>IF(N133="sníž. přenesená",J133,0)</f>
        <v>0</v>
      </c>
      <c r="BI133" s="199">
        <f>IF(N133="nulová",J133,0)</f>
        <v>0</v>
      </c>
      <c r="BJ133" s="24" t="s">
        <v>10</v>
      </c>
      <c r="BK133" s="199">
        <f>ROUND(I133*H133,0)</f>
        <v>0</v>
      </c>
      <c r="BL133" s="24" t="s">
        <v>138</v>
      </c>
      <c r="BM133" s="24" t="s">
        <v>195</v>
      </c>
    </row>
    <row r="134" spans="2:65" s="1" customFormat="1" ht="67.5">
      <c r="B134" s="41"/>
      <c r="C134" s="63"/>
      <c r="D134" s="200" t="s">
        <v>140</v>
      </c>
      <c r="E134" s="63"/>
      <c r="F134" s="201" t="s">
        <v>196</v>
      </c>
      <c r="G134" s="63"/>
      <c r="H134" s="63"/>
      <c r="I134" s="159"/>
      <c r="J134" s="63"/>
      <c r="K134" s="63"/>
      <c r="L134" s="61"/>
      <c r="M134" s="202"/>
      <c r="N134" s="42"/>
      <c r="O134" s="42"/>
      <c r="P134" s="42"/>
      <c r="Q134" s="42"/>
      <c r="R134" s="42"/>
      <c r="S134" s="42"/>
      <c r="T134" s="78"/>
      <c r="AT134" s="24" t="s">
        <v>140</v>
      </c>
      <c r="AU134" s="24" t="s">
        <v>82</v>
      </c>
    </row>
    <row r="135" spans="2:65" s="11" customFormat="1">
      <c r="B135" s="203"/>
      <c r="C135" s="204"/>
      <c r="D135" s="200" t="s">
        <v>142</v>
      </c>
      <c r="E135" s="205" t="s">
        <v>22</v>
      </c>
      <c r="F135" s="206" t="s">
        <v>145</v>
      </c>
      <c r="G135" s="204"/>
      <c r="H135" s="207" t="s">
        <v>22</v>
      </c>
      <c r="I135" s="208"/>
      <c r="J135" s="204"/>
      <c r="K135" s="204"/>
      <c r="L135" s="209"/>
      <c r="M135" s="210"/>
      <c r="N135" s="211"/>
      <c r="O135" s="211"/>
      <c r="P135" s="211"/>
      <c r="Q135" s="211"/>
      <c r="R135" s="211"/>
      <c r="S135" s="211"/>
      <c r="T135" s="212"/>
      <c r="AT135" s="213" t="s">
        <v>142</v>
      </c>
      <c r="AU135" s="213" t="s">
        <v>82</v>
      </c>
      <c r="AV135" s="11" t="s">
        <v>10</v>
      </c>
      <c r="AW135" s="11" t="s">
        <v>36</v>
      </c>
      <c r="AX135" s="11" t="s">
        <v>73</v>
      </c>
      <c r="AY135" s="213" t="s">
        <v>131</v>
      </c>
    </row>
    <row r="136" spans="2:65" s="12" customFormat="1">
      <c r="B136" s="214"/>
      <c r="C136" s="215"/>
      <c r="D136" s="227" t="s">
        <v>142</v>
      </c>
      <c r="E136" s="237" t="s">
        <v>22</v>
      </c>
      <c r="F136" s="238" t="s">
        <v>197</v>
      </c>
      <c r="G136" s="215"/>
      <c r="H136" s="239">
        <v>25.2</v>
      </c>
      <c r="I136" s="219"/>
      <c r="J136" s="215"/>
      <c r="K136" s="215"/>
      <c r="L136" s="220"/>
      <c r="M136" s="221"/>
      <c r="N136" s="222"/>
      <c r="O136" s="222"/>
      <c r="P136" s="222"/>
      <c r="Q136" s="222"/>
      <c r="R136" s="222"/>
      <c r="S136" s="222"/>
      <c r="T136" s="223"/>
      <c r="AT136" s="224" t="s">
        <v>142</v>
      </c>
      <c r="AU136" s="224" t="s">
        <v>82</v>
      </c>
      <c r="AV136" s="12" t="s">
        <v>82</v>
      </c>
      <c r="AW136" s="12" t="s">
        <v>36</v>
      </c>
      <c r="AX136" s="12" t="s">
        <v>10</v>
      </c>
      <c r="AY136" s="224" t="s">
        <v>131</v>
      </c>
    </row>
    <row r="137" spans="2:65" s="1" customFormat="1" ht="40.15" customHeight="1">
      <c r="B137" s="41"/>
      <c r="C137" s="189" t="s">
        <v>28</v>
      </c>
      <c r="D137" s="189" t="s">
        <v>133</v>
      </c>
      <c r="E137" s="190" t="s">
        <v>198</v>
      </c>
      <c r="F137" s="191" t="s">
        <v>199</v>
      </c>
      <c r="G137" s="192" t="s">
        <v>194</v>
      </c>
      <c r="H137" s="193">
        <v>24.36</v>
      </c>
      <c r="I137" s="194"/>
      <c r="J137" s="193">
        <f>ROUND(I137*H137,0)</f>
        <v>0</v>
      </c>
      <c r="K137" s="191" t="s">
        <v>137</v>
      </c>
      <c r="L137" s="61"/>
      <c r="M137" s="195" t="s">
        <v>22</v>
      </c>
      <c r="N137" s="196" t="s">
        <v>44</v>
      </c>
      <c r="O137" s="42"/>
      <c r="P137" s="197">
        <f>O137*H137</f>
        <v>0</v>
      </c>
      <c r="Q137" s="197">
        <v>0.67488999999999999</v>
      </c>
      <c r="R137" s="197">
        <f>Q137*H137</f>
        <v>16.440320400000001</v>
      </c>
      <c r="S137" s="197">
        <v>0</v>
      </c>
      <c r="T137" s="198">
        <f>S137*H137</f>
        <v>0</v>
      </c>
      <c r="AR137" s="24" t="s">
        <v>138</v>
      </c>
      <c r="AT137" s="24" t="s">
        <v>133</v>
      </c>
      <c r="AU137" s="24" t="s">
        <v>82</v>
      </c>
      <c r="AY137" s="24" t="s">
        <v>131</v>
      </c>
      <c r="BE137" s="199">
        <f>IF(N137="základní",J137,0)</f>
        <v>0</v>
      </c>
      <c r="BF137" s="199">
        <f>IF(N137="snížená",J137,0)</f>
        <v>0</v>
      </c>
      <c r="BG137" s="199">
        <f>IF(N137="zákl. přenesená",J137,0)</f>
        <v>0</v>
      </c>
      <c r="BH137" s="199">
        <f>IF(N137="sníž. přenesená",J137,0)</f>
        <v>0</v>
      </c>
      <c r="BI137" s="199">
        <f>IF(N137="nulová",J137,0)</f>
        <v>0</v>
      </c>
      <c r="BJ137" s="24" t="s">
        <v>10</v>
      </c>
      <c r="BK137" s="199">
        <f>ROUND(I137*H137,0)</f>
        <v>0</v>
      </c>
      <c r="BL137" s="24" t="s">
        <v>138</v>
      </c>
      <c r="BM137" s="24" t="s">
        <v>200</v>
      </c>
    </row>
    <row r="138" spans="2:65" s="1" customFormat="1" ht="67.5">
      <c r="B138" s="41"/>
      <c r="C138" s="63"/>
      <c r="D138" s="200" t="s">
        <v>140</v>
      </c>
      <c r="E138" s="63"/>
      <c r="F138" s="201" t="s">
        <v>196</v>
      </c>
      <c r="G138" s="63"/>
      <c r="H138" s="63"/>
      <c r="I138" s="159"/>
      <c r="J138" s="63"/>
      <c r="K138" s="63"/>
      <c r="L138" s="61"/>
      <c r="M138" s="202"/>
      <c r="N138" s="42"/>
      <c r="O138" s="42"/>
      <c r="P138" s="42"/>
      <c r="Q138" s="42"/>
      <c r="R138" s="42"/>
      <c r="S138" s="42"/>
      <c r="T138" s="78"/>
      <c r="AT138" s="24" t="s">
        <v>140</v>
      </c>
      <c r="AU138" s="24" t="s">
        <v>82</v>
      </c>
    </row>
    <row r="139" spans="2:65" s="11" customFormat="1">
      <c r="B139" s="203"/>
      <c r="C139" s="204"/>
      <c r="D139" s="200" t="s">
        <v>142</v>
      </c>
      <c r="E139" s="205" t="s">
        <v>22</v>
      </c>
      <c r="F139" s="206" t="s">
        <v>145</v>
      </c>
      <c r="G139" s="204"/>
      <c r="H139" s="207" t="s">
        <v>22</v>
      </c>
      <c r="I139" s="208"/>
      <c r="J139" s="204"/>
      <c r="K139" s="204"/>
      <c r="L139" s="209"/>
      <c r="M139" s="210"/>
      <c r="N139" s="211"/>
      <c r="O139" s="211"/>
      <c r="P139" s="211"/>
      <c r="Q139" s="211"/>
      <c r="R139" s="211"/>
      <c r="S139" s="211"/>
      <c r="T139" s="212"/>
      <c r="AT139" s="213" t="s">
        <v>142</v>
      </c>
      <c r="AU139" s="213" t="s">
        <v>82</v>
      </c>
      <c r="AV139" s="11" t="s">
        <v>10</v>
      </c>
      <c r="AW139" s="11" t="s">
        <v>36</v>
      </c>
      <c r="AX139" s="11" t="s">
        <v>73</v>
      </c>
      <c r="AY139" s="213" t="s">
        <v>131</v>
      </c>
    </row>
    <row r="140" spans="2:65" s="12" customFormat="1">
      <c r="B140" s="214"/>
      <c r="C140" s="215"/>
      <c r="D140" s="227" t="s">
        <v>142</v>
      </c>
      <c r="E140" s="237" t="s">
        <v>22</v>
      </c>
      <c r="F140" s="238" t="s">
        <v>201</v>
      </c>
      <c r="G140" s="215"/>
      <c r="H140" s="239">
        <v>24.36</v>
      </c>
      <c r="I140" s="219"/>
      <c r="J140" s="215"/>
      <c r="K140" s="215"/>
      <c r="L140" s="220"/>
      <c r="M140" s="221"/>
      <c r="N140" s="222"/>
      <c r="O140" s="222"/>
      <c r="P140" s="222"/>
      <c r="Q140" s="222"/>
      <c r="R140" s="222"/>
      <c r="S140" s="222"/>
      <c r="T140" s="223"/>
      <c r="AT140" s="224" t="s">
        <v>142</v>
      </c>
      <c r="AU140" s="224" t="s">
        <v>82</v>
      </c>
      <c r="AV140" s="12" t="s">
        <v>82</v>
      </c>
      <c r="AW140" s="12" t="s">
        <v>36</v>
      </c>
      <c r="AX140" s="12" t="s">
        <v>10</v>
      </c>
      <c r="AY140" s="224" t="s">
        <v>131</v>
      </c>
    </row>
    <row r="141" spans="2:65" s="1" customFormat="1" ht="40.15" customHeight="1">
      <c r="B141" s="41"/>
      <c r="C141" s="189" t="s">
        <v>202</v>
      </c>
      <c r="D141" s="189" t="s">
        <v>133</v>
      </c>
      <c r="E141" s="190" t="s">
        <v>203</v>
      </c>
      <c r="F141" s="191" t="s">
        <v>204</v>
      </c>
      <c r="G141" s="192" t="s">
        <v>165</v>
      </c>
      <c r="H141" s="193">
        <v>0.23</v>
      </c>
      <c r="I141" s="194"/>
      <c r="J141" s="193">
        <f>ROUND(I141*H141,0)</f>
        <v>0</v>
      </c>
      <c r="K141" s="191" t="s">
        <v>137</v>
      </c>
      <c r="L141" s="61"/>
      <c r="M141" s="195" t="s">
        <v>22</v>
      </c>
      <c r="N141" s="196" t="s">
        <v>44</v>
      </c>
      <c r="O141" s="42"/>
      <c r="P141" s="197">
        <f>O141*H141</f>
        <v>0</v>
      </c>
      <c r="Q141" s="197">
        <v>1.05871</v>
      </c>
      <c r="R141" s="197">
        <f>Q141*H141</f>
        <v>0.24350330000000003</v>
      </c>
      <c r="S141" s="197">
        <v>0</v>
      </c>
      <c r="T141" s="198">
        <f>S141*H141</f>
        <v>0</v>
      </c>
      <c r="AR141" s="24" t="s">
        <v>138</v>
      </c>
      <c r="AT141" s="24" t="s">
        <v>133</v>
      </c>
      <c r="AU141" s="24" t="s">
        <v>82</v>
      </c>
      <c r="AY141" s="24" t="s">
        <v>131</v>
      </c>
      <c r="BE141" s="199">
        <f>IF(N141="základní",J141,0)</f>
        <v>0</v>
      </c>
      <c r="BF141" s="199">
        <f>IF(N141="snížená",J141,0)</f>
        <v>0</v>
      </c>
      <c r="BG141" s="199">
        <f>IF(N141="zákl. přenesená",J141,0)</f>
        <v>0</v>
      </c>
      <c r="BH141" s="199">
        <f>IF(N141="sníž. přenesená",J141,0)</f>
        <v>0</v>
      </c>
      <c r="BI141" s="199">
        <f>IF(N141="nulová",J141,0)</f>
        <v>0</v>
      </c>
      <c r="BJ141" s="24" t="s">
        <v>10</v>
      </c>
      <c r="BK141" s="199">
        <f>ROUND(I141*H141,0)</f>
        <v>0</v>
      </c>
      <c r="BL141" s="24" t="s">
        <v>138</v>
      </c>
      <c r="BM141" s="24" t="s">
        <v>205</v>
      </c>
    </row>
    <row r="142" spans="2:65" s="12" customFormat="1">
      <c r="B142" s="214"/>
      <c r="C142" s="215"/>
      <c r="D142" s="200" t="s">
        <v>142</v>
      </c>
      <c r="E142" s="216" t="s">
        <v>22</v>
      </c>
      <c r="F142" s="217" t="s">
        <v>206</v>
      </c>
      <c r="G142" s="215"/>
      <c r="H142" s="218">
        <v>0.08</v>
      </c>
      <c r="I142" s="219"/>
      <c r="J142" s="215"/>
      <c r="K142" s="215"/>
      <c r="L142" s="220"/>
      <c r="M142" s="221"/>
      <c r="N142" s="222"/>
      <c r="O142" s="222"/>
      <c r="P142" s="222"/>
      <c r="Q142" s="222"/>
      <c r="R142" s="222"/>
      <c r="S142" s="222"/>
      <c r="T142" s="223"/>
      <c r="AT142" s="224" t="s">
        <v>142</v>
      </c>
      <c r="AU142" s="224" t="s">
        <v>82</v>
      </c>
      <c r="AV142" s="12" t="s">
        <v>82</v>
      </c>
      <c r="AW142" s="12" t="s">
        <v>36</v>
      </c>
      <c r="AX142" s="12" t="s">
        <v>73</v>
      </c>
      <c r="AY142" s="224" t="s">
        <v>131</v>
      </c>
    </row>
    <row r="143" spans="2:65" s="12" customFormat="1">
      <c r="B143" s="214"/>
      <c r="C143" s="215"/>
      <c r="D143" s="200" t="s">
        <v>142</v>
      </c>
      <c r="E143" s="216" t="s">
        <v>22</v>
      </c>
      <c r="F143" s="217" t="s">
        <v>207</v>
      </c>
      <c r="G143" s="215"/>
      <c r="H143" s="218">
        <v>0.15</v>
      </c>
      <c r="I143" s="219"/>
      <c r="J143" s="215"/>
      <c r="K143" s="215"/>
      <c r="L143" s="220"/>
      <c r="M143" s="221"/>
      <c r="N143" s="222"/>
      <c r="O143" s="222"/>
      <c r="P143" s="222"/>
      <c r="Q143" s="222"/>
      <c r="R143" s="222"/>
      <c r="S143" s="222"/>
      <c r="T143" s="223"/>
      <c r="AT143" s="224" t="s">
        <v>142</v>
      </c>
      <c r="AU143" s="224" t="s">
        <v>82</v>
      </c>
      <c r="AV143" s="12" t="s">
        <v>82</v>
      </c>
      <c r="AW143" s="12" t="s">
        <v>36</v>
      </c>
      <c r="AX143" s="12" t="s">
        <v>73</v>
      </c>
      <c r="AY143" s="224" t="s">
        <v>131</v>
      </c>
    </row>
    <row r="144" spans="2:65" s="13" customFormat="1">
      <c r="B144" s="225"/>
      <c r="C144" s="226"/>
      <c r="D144" s="200" t="s">
        <v>142</v>
      </c>
      <c r="E144" s="253" t="s">
        <v>22</v>
      </c>
      <c r="F144" s="254" t="s">
        <v>147</v>
      </c>
      <c r="G144" s="226"/>
      <c r="H144" s="255">
        <v>0.23</v>
      </c>
      <c r="I144" s="231"/>
      <c r="J144" s="226"/>
      <c r="K144" s="226"/>
      <c r="L144" s="232"/>
      <c r="M144" s="233"/>
      <c r="N144" s="234"/>
      <c r="O144" s="234"/>
      <c r="P144" s="234"/>
      <c r="Q144" s="234"/>
      <c r="R144" s="234"/>
      <c r="S144" s="234"/>
      <c r="T144" s="235"/>
      <c r="AT144" s="236" t="s">
        <v>142</v>
      </c>
      <c r="AU144" s="236" t="s">
        <v>82</v>
      </c>
      <c r="AV144" s="13" t="s">
        <v>138</v>
      </c>
      <c r="AW144" s="13" t="s">
        <v>36</v>
      </c>
      <c r="AX144" s="13" t="s">
        <v>10</v>
      </c>
      <c r="AY144" s="236" t="s">
        <v>131</v>
      </c>
    </row>
    <row r="145" spans="2:65" s="10" customFormat="1" ht="29.85" customHeight="1">
      <c r="B145" s="172"/>
      <c r="C145" s="173"/>
      <c r="D145" s="186" t="s">
        <v>72</v>
      </c>
      <c r="E145" s="187" t="s">
        <v>153</v>
      </c>
      <c r="F145" s="187" t="s">
        <v>208</v>
      </c>
      <c r="G145" s="173"/>
      <c r="H145" s="173"/>
      <c r="I145" s="176"/>
      <c r="J145" s="188">
        <f>BK145</f>
        <v>0</v>
      </c>
      <c r="K145" s="173"/>
      <c r="L145" s="178"/>
      <c r="M145" s="179"/>
      <c r="N145" s="180"/>
      <c r="O145" s="180"/>
      <c r="P145" s="181">
        <f>SUM(P146:P154)</f>
        <v>0</v>
      </c>
      <c r="Q145" s="180"/>
      <c r="R145" s="181">
        <f>SUM(R146:R154)</f>
        <v>2.0399999999999998E-2</v>
      </c>
      <c r="S145" s="180"/>
      <c r="T145" s="182">
        <f>SUM(T146:T154)</f>
        <v>3.2300000000000004E-4</v>
      </c>
      <c r="AR145" s="183" t="s">
        <v>10</v>
      </c>
      <c r="AT145" s="184" t="s">
        <v>72</v>
      </c>
      <c r="AU145" s="184" t="s">
        <v>10</v>
      </c>
      <c r="AY145" s="183" t="s">
        <v>131</v>
      </c>
      <c r="BK145" s="185">
        <f>SUM(BK146:BK154)</f>
        <v>0</v>
      </c>
    </row>
    <row r="146" spans="2:65" s="1" customFormat="1" ht="28.9" customHeight="1">
      <c r="B146" s="41"/>
      <c r="C146" s="189" t="s">
        <v>209</v>
      </c>
      <c r="D146" s="189" t="s">
        <v>133</v>
      </c>
      <c r="E146" s="190" t="s">
        <v>210</v>
      </c>
      <c r="F146" s="191" t="s">
        <v>211</v>
      </c>
      <c r="G146" s="192" t="s">
        <v>212</v>
      </c>
      <c r="H146" s="193">
        <v>28.9</v>
      </c>
      <c r="I146" s="194"/>
      <c r="J146" s="193">
        <f>ROUND(I146*H146,0)</f>
        <v>0</v>
      </c>
      <c r="K146" s="191" t="s">
        <v>137</v>
      </c>
      <c r="L146" s="61"/>
      <c r="M146" s="195" t="s">
        <v>22</v>
      </c>
      <c r="N146" s="196" t="s">
        <v>44</v>
      </c>
      <c r="O146" s="42"/>
      <c r="P146" s="197">
        <f>O146*H146</f>
        <v>0</v>
      </c>
      <c r="Q146" s="197">
        <v>5.9999999999999995E-4</v>
      </c>
      <c r="R146" s="197">
        <f>Q146*H146</f>
        <v>1.7339999999999998E-2</v>
      </c>
      <c r="S146" s="197">
        <v>1.0000000000000001E-5</v>
      </c>
      <c r="T146" s="198">
        <f>S146*H146</f>
        <v>2.8900000000000003E-4</v>
      </c>
      <c r="AR146" s="24" t="s">
        <v>138</v>
      </c>
      <c r="AT146" s="24" t="s">
        <v>133</v>
      </c>
      <c r="AU146" s="24" t="s">
        <v>82</v>
      </c>
      <c r="AY146" s="24" t="s">
        <v>131</v>
      </c>
      <c r="BE146" s="199">
        <f>IF(N146="základní",J146,0)</f>
        <v>0</v>
      </c>
      <c r="BF146" s="199">
        <f>IF(N146="snížená",J146,0)</f>
        <v>0</v>
      </c>
      <c r="BG146" s="199">
        <f>IF(N146="zákl. přenesená",J146,0)</f>
        <v>0</v>
      </c>
      <c r="BH146" s="199">
        <f>IF(N146="sníž. přenesená",J146,0)</f>
        <v>0</v>
      </c>
      <c r="BI146" s="199">
        <f>IF(N146="nulová",J146,0)</f>
        <v>0</v>
      </c>
      <c r="BJ146" s="24" t="s">
        <v>10</v>
      </c>
      <c r="BK146" s="199">
        <f>ROUND(I146*H146,0)</f>
        <v>0</v>
      </c>
      <c r="BL146" s="24" t="s">
        <v>138</v>
      </c>
      <c r="BM146" s="24" t="s">
        <v>213</v>
      </c>
    </row>
    <row r="147" spans="2:65" s="1" customFormat="1" ht="81">
      <c r="B147" s="41"/>
      <c r="C147" s="63"/>
      <c r="D147" s="200" t="s">
        <v>140</v>
      </c>
      <c r="E147" s="63"/>
      <c r="F147" s="201" t="s">
        <v>214</v>
      </c>
      <c r="G147" s="63"/>
      <c r="H147" s="63"/>
      <c r="I147" s="159"/>
      <c r="J147" s="63"/>
      <c r="K147" s="63"/>
      <c r="L147" s="61"/>
      <c r="M147" s="202"/>
      <c r="N147" s="42"/>
      <c r="O147" s="42"/>
      <c r="P147" s="42"/>
      <c r="Q147" s="42"/>
      <c r="R147" s="42"/>
      <c r="S147" s="42"/>
      <c r="T147" s="78"/>
      <c r="AT147" s="24" t="s">
        <v>140</v>
      </c>
      <c r="AU147" s="24" t="s">
        <v>82</v>
      </c>
    </row>
    <row r="148" spans="2:65" s="12" customFormat="1">
      <c r="B148" s="214"/>
      <c r="C148" s="215"/>
      <c r="D148" s="227" t="s">
        <v>142</v>
      </c>
      <c r="E148" s="237" t="s">
        <v>22</v>
      </c>
      <c r="F148" s="238" t="s">
        <v>215</v>
      </c>
      <c r="G148" s="215"/>
      <c r="H148" s="239">
        <v>28.9</v>
      </c>
      <c r="I148" s="219"/>
      <c r="J148" s="215"/>
      <c r="K148" s="215"/>
      <c r="L148" s="220"/>
      <c r="M148" s="221"/>
      <c r="N148" s="222"/>
      <c r="O148" s="222"/>
      <c r="P148" s="222"/>
      <c r="Q148" s="222"/>
      <c r="R148" s="222"/>
      <c r="S148" s="222"/>
      <c r="T148" s="223"/>
      <c r="AT148" s="224" t="s">
        <v>142</v>
      </c>
      <c r="AU148" s="224" t="s">
        <v>82</v>
      </c>
      <c r="AV148" s="12" t="s">
        <v>82</v>
      </c>
      <c r="AW148" s="12" t="s">
        <v>36</v>
      </c>
      <c r="AX148" s="12" t="s">
        <v>10</v>
      </c>
      <c r="AY148" s="224" t="s">
        <v>131</v>
      </c>
    </row>
    <row r="149" spans="2:65" s="1" customFormat="1" ht="28.9" customHeight="1">
      <c r="B149" s="41"/>
      <c r="C149" s="189" t="s">
        <v>216</v>
      </c>
      <c r="D149" s="189" t="s">
        <v>133</v>
      </c>
      <c r="E149" s="190" t="s">
        <v>217</v>
      </c>
      <c r="F149" s="191" t="s">
        <v>218</v>
      </c>
      <c r="G149" s="192" t="s">
        <v>212</v>
      </c>
      <c r="H149" s="193">
        <v>2.5499999999999998</v>
      </c>
      <c r="I149" s="194"/>
      <c r="J149" s="193">
        <f>ROUND(I149*H149,0)</f>
        <v>0</v>
      </c>
      <c r="K149" s="191" t="s">
        <v>137</v>
      </c>
      <c r="L149" s="61"/>
      <c r="M149" s="195" t="s">
        <v>22</v>
      </c>
      <c r="N149" s="196" t="s">
        <v>44</v>
      </c>
      <c r="O149" s="42"/>
      <c r="P149" s="197">
        <f>O149*H149</f>
        <v>0</v>
      </c>
      <c r="Q149" s="197">
        <v>8.0000000000000004E-4</v>
      </c>
      <c r="R149" s="197">
        <f>Q149*H149</f>
        <v>2.0400000000000001E-3</v>
      </c>
      <c r="S149" s="197">
        <v>1.0000000000000001E-5</v>
      </c>
      <c r="T149" s="198">
        <f>S149*H149</f>
        <v>2.55E-5</v>
      </c>
      <c r="AR149" s="24" t="s">
        <v>138</v>
      </c>
      <c r="AT149" s="24" t="s">
        <v>133</v>
      </c>
      <c r="AU149" s="24" t="s">
        <v>82</v>
      </c>
      <c r="AY149" s="24" t="s">
        <v>131</v>
      </c>
      <c r="BE149" s="199">
        <f>IF(N149="základní",J149,0)</f>
        <v>0</v>
      </c>
      <c r="BF149" s="199">
        <f>IF(N149="snížená",J149,0)</f>
        <v>0</v>
      </c>
      <c r="BG149" s="199">
        <f>IF(N149="zákl. přenesená",J149,0)</f>
        <v>0</v>
      </c>
      <c r="BH149" s="199">
        <f>IF(N149="sníž. přenesená",J149,0)</f>
        <v>0</v>
      </c>
      <c r="BI149" s="199">
        <f>IF(N149="nulová",J149,0)</f>
        <v>0</v>
      </c>
      <c r="BJ149" s="24" t="s">
        <v>10</v>
      </c>
      <c r="BK149" s="199">
        <f>ROUND(I149*H149,0)</f>
        <v>0</v>
      </c>
      <c r="BL149" s="24" t="s">
        <v>138</v>
      </c>
      <c r="BM149" s="24" t="s">
        <v>219</v>
      </c>
    </row>
    <row r="150" spans="2:65" s="1" customFormat="1" ht="81">
      <c r="B150" s="41"/>
      <c r="C150" s="63"/>
      <c r="D150" s="200" t="s">
        <v>140</v>
      </c>
      <c r="E150" s="63"/>
      <c r="F150" s="201" t="s">
        <v>214</v>
      </c>
      <c r="G150" s="63"/>
      <c r="H150" s="63"/>
      <c r="I150" s="159"/>
      <c r="J150" s="63"/>
      <c r="K150" s="63"/>
      <c r="L150" s="61"/>
      <c r="M150" s="202"/>
      <c r="N150" s="42"/>
      <c r="O150" s="42"/>
      <c r="P150" s="42"/>
      <c r="Q150" s="42"/>
      <c r="R150" s="42"/>
      <c r="S150" s="42"/>
      <c r="T150" s="78"/>
      <c r="AT150" s="24" t="s">
        <v>140</v>
      </c>
      <c r="AU150" s="24" t="s">
        <v>82</v>
      </c>
    </row>
    <row r="151" spans="2:65" s="12" customFormat="1">
      <c r="B151" s="214"/>
      <c r="C151" s="215"/>
      <c r="D151" s="227" t="s">
        <v>142</v>
      </c>
      <c r="E151" s="237" t="s">
        <v>22</v>
      </c>
      <c r="F151" s="238" t="s">
        <v>220</v>
      </c>
      <c r="G151" s="215"/>
      <c r="H151" s="239">
        <v>2.5499999999999998</v>
      </c>
      <c r="I151" s="219"/>
      <c r="J151" s="215"/>
      <c r="K151" s="215"/>
      <c r="L151" s="220"/>
      <c r="M151" s="221"/>
      <c r="N151" s="222"/>
      <c r="O151" s="222"/>
      <c r="P151" s="222"/>
      <c r="Q151" s="222"/>
      <c r="R151" s="222"/>
      <c r="S151" s="222"/>
      <c r="T151" s="223"/>
      <c r="AT151" s="224" t="s">
        <v>142</v>
      </c>
      <c r="AU151" s="224" t="s">
        <v>82</v>
      </c>
      <c r="AV151" s="12" t="s">
        <v>82</v>
      </c>
      <c r="AW151" s="12" t="s">
        <v>36</v>
      </c>
      <c r="AX151" s="12" t="s">
        <v>10</v>
      </c>
      <c r="AY151" s="224" t="s">
        <v>131</v>
      </c>
    </row>
    <row r="152" spans="2:65" s="1" customFormat="1" ht="28.9" customHeight="1">
      <c r="B152" s="41"/>
      <c r="C152" s="189" t="s">
        <v>221</v>
      </c>
      <c r="D152" s="189" t="s">
        <v>133</v>
      </c>
      <c r="E152" s="190" t="s">
        <v>222</v>
      </c>
      <c r="F152" s="191" t="s">
        <v>223</v>
      </c>
      <c r="G152" s="192" t="s">
        <v>212</v>
      </c>
      <c r="H152" s="193">
        <v>0.85</v>
      </c>
      <c r="I152" s="194"/>
      <c r="J152" s="193">
        <f>ROUND(I152*H152,0)</f>
        <v>0</v>
      </c>
      <c r="K152" s="191" t="s">
        <v>224</v>
      </c>
      <c r="L152" s="61"/>
      <c r="M152" s="195" t="s">
        <v>22</v>
      </c>
      <c r="N152" s="196" t="s">
        <v>44</v>
      </c>
      <c r="O152" s="42"/>
      <c r="P152" s="197">
        <f>O152*H152</f>
        <v>0</v>
      </c>
      <c r="Q152" s="197">
        <v>1.1999999999999999E-3</v>
      </c>
      <c r="R152" s="197">
        <f>Q152*H152</f>
        <v>1.0199999999999999E-3</v>
      </c>
      <c r="S152" s="197">
        <v>1.0000000000000001E-5</v>
      </c>
      <c r="T152" s="198">
        <f>S152*H152</f>
        <v>8.4999999999999999E-6</v>
      </c>
      <c r="AR152" s="24" t="s">
        <v>138</v>
      </c>
      <c r="AT152" s="24" t="s">
        <v>133</v>
      </c>
      <c r="AU152" s="24" t="s">
        <v>82</v>
      </c>
      <c r="AY152" s="24" t="s">
        <v>131</v>
      </c>
      <c r="BE152" s="199">
        <f>IF(N152="základní",J152,0)</f>
        <v>0</v>
      </c>
      <c r="BF152" s="199">
        <f>IF(N152="snížená",J152,0)</f>
        <v>0</v>
      </c>
      <c r="BG152" s="199">
        <f>IF(N152="zákl. přenesená",J152,0)</f>
        <v>0</v>
      </c>
      <c r="BH152" s="199">
        <f>IF(N152="sníž. přenesená",J152,0)</f>
        <v>0</v>
      </c>
      <c r="BI152" s="199">
        <f>IF(N152="nulová",J152,0)</f>
        <v>0</v>
      </c>
      <c r="BJ152" s="24" t="s">
        <v>10</v>
      </c>
      <c r="BK152" s="199">
        <f>ROUND(I152*H152,0)</f>
        <v>0</v>
      </c>
      <c r="BL152" s="24" t="s">
        <v>138</v>
      </c>
      <c r="BM152" s="24" t="s">
        <v>225</v>
      </c>
    </row>
    <row r="153" spans="2:65" s="1" customFormat="1" ht="81">
      <c r="B153" s="41"/>
      <c r="C153" s="63"/>
      <c r="D153" s="200" t="s">
        <v>140</v>
      </c>
      <c r="E153" s="63"/>
      <c r="F153" s="201" t="s">
        <v>214</v>
      </c>
      <c r="G153" s="63"/>
      <c r="H153" s="63"/>
      <c r="I153" s="159"/>
      <c r="J153" s="63"/>
      <c r="K153" s="63"/>
      <c r="L153" s="61"/>
      <c r="M153" s="202"/>
      <c r="N153" s="42"/>
      <c r="O153" s="42"/>
      <c r="P153" s="42"/>
      <c r="Q153" s="42"/>
      <c r="R153" s="42"/>
      <c r="S153" s="42"/>
      <c r="T153" s="78"/>
      <c r="AT153" s="24" t="s">
        <v>140</v>
      </c>
      <c r="AU153" s="24" t="s">
        <v>82</v>
      </c>
    </row>
    <row r="154" spans="2:65" s="12" customFormat="1">
      <c r="B154" s="214"/>
      <c r="C154" s="215"/>
      <c r="D154" s="200" t="s">
        <v>142</v>
      </c>
      <c r="E154" s="216" t="s">
        <v>22</v>
      </c>
      <c r="F154" s="217" t="s">
        <v>226</v>
      </c>
      <c r="G154" s="215"/>
      <c r="H154" s="218">
        <v>0.85</v>
      </c>
      <c r="I154" s="219"/>
      <c r="J154" s="215"/>
      <c r="K154" s="215"/>
      <c r="L154" s="220"/>
      <c r="M154" s="221"/>
      <c r="N154" s="222"/>
      <c r="O154" s="222"/>
      <c r="P154" s="222"/>
      <c r="Q154" s="222"/>
      <c r="R154" s="222"/>
      <c r="S154" s="222"/>
      <c r="T154" s="223"/>
      <c r="AT154" s="224" t="s">
        <v>142</v>
      </c>
      <c r="AU154" s="224" t="s">
        <v>82</v>
      </c>
      <c r="AV154" s="12" t="s">
        <v>82</v>
      </c>
      <c r="AW154" s="12" t="s">
        <v>36</v>
      </c>
      <c r="AX154" s="12" t="s">
        <v>10</v>
      </c>
      <c r="AY154" s="224" t="s">
        <v>131</v>
      </c>
    </row>
    <row r="155" spans="2:65" s="10" customFormat="1" ht="29.85" customHeight="1">
      <c r="B155" s="172"/>
      <c r="C155" s="173"/>
      <c r="D155" s="186" t="s">
        <v>72</v>
      </c>
      <c r="E155" s="187" t="s">
        <v>138</v>
      </c>
      <c r="F155" s="187" t="s">
        <v>227</v>
      </c>
      <c r="G155" s="173"/>
      <c r="H155" s="173"/>
      <c r="I155" s="176"/>
      <c r="J155" s="188">
        <f>BK155</f>
        <v>0</v>
      </c>
      <c r="K155" s="173"/>
      <c r="L155" s="178"/>
      <c r="M155" s="179"/>
      <c r="N155" s="180"/>
      <c r="O155" s="180"/>
      <c r="P155" s="181">
        <f>SUM(P156:P167)</f>
        <v>0</v>
      </c>
      <c r="Q155" s="180"/>
      <c r="R155" s="181">
        <f>SUM(R156:R167)</f>
        <v>8.2010646999999999</v>
      </c>
      <c r="S155" s="180"/>
      <c r="T155" s="182">
        <f>SUM(T156:T167)</f>
        <v>0</v>
      </c>
      <c r="AR155" s="183" t="s">
        <v>10</v>
      </c>
      <c r="AT155" s="184" t="s">
        <v>72</v>
      </c>
      <c r="AU155" s="184" t="s">
        <v>10</v>
      </c>
      <c r="AY155" s="183" t="s">
        <v>131</v>
      </c>
      <c r="BK155" s="185">
        <f>SUM(BK156:BK167)</f>
        <v>0</v>
      </c>
    </row>
    <row r="156" spans="2:65" s="1" customFormat="1" ht="20.45" customHeight="1">
      <c r="B156" s="41"/>
      <c r="C156" s="189" t="s">
        <v>11</v>
      </c>
      <c r="D156" s="189" t="s">
        <v>133</v>
      </c>
      <c r="E156" s="190" t="s">
        <v>228</v>
      </c>
      <c r="F156" s="191" t="s">
        <v>229</v>
      </c>
      <c r="G156" s="192" t="s">
        <v>136</v>
      </c>
      <c r="H156" s="193">
        <v>0.98</v>
      </c>
      <c r="I156" s="194"/>
      <c r="J156" s="193">
        <f>ROUND(I156*H156,0)</f>
        <v>0</v>
      </c>
      <c r="K156" s="191" t="s">
        <v>137</v>
      </c>
      <c r="L156" s="61"/>
      <c r="M156" s="195" t="s">
        <v>22</v>
      </c>
      <c r="N156" s="196" t="s">
        <v>44</v>
      </c>
      <c r="O156" s="42"/>
      <c r="P156" s="197">
        <f>O156*H156</f>
        <v>0</v>
      </c>
      <c r="Q156" s="197">
        <v>2.4533999999999998</v>
      </c>
      <c r="R156" s="197">
        <f>Q156*H156</f>
        <v>2.4043319999999997</v>
      </c>
      <c r="S156" s="197">
        <v>0</v>
      </c>
      <c r="T156" s="198">
        <f>S156*H156</f>
        <v>0</v>
      </c>
      <c r="AR156" s="24" t="s">
        <v>138</v>
      </c>
      <c r="AT156" s="24" t="s">
        <v>133</v>
      </c>
      <c r="AU156" s="24" t="s">
        <v>82</v>
      </c>
      <c r="AY156" s="24" t="s">
        <v>131</v>
      </c>
      <c r="BE156" s="199">
        <f>IF(N156="základní",J156,0)</f>
        <v>0</v>
      </c>
      <c r="BF156" s="199">
        <f>IF(N156="snížená",J156,0)</f>
        <v>0</v>
      </c>
      <c r="BG156" s="199">
        <f>IF(N156="zákl. přenesená",J156,0)</f>
        <v>0</v>
      </c>
      <c r="BH156" s="199">
        <f>IF(N156="sníž. přenesená",J156,0)</f>
        <v>0</v>
      </c>
      <c r="BI156" s="199">
        <f>IF(N156="nulová",J156,0)</f>
        <v>0</v>
      </c>
      <c r="BJ156" s="24" t="s">
        <v>10</v>
      </c>
      <c r="BK156" s="199">
        <f>ROUND(I156*H156,0)</f>
        <v>0</v>
      </c>
      <c r="BL156" s="24" t="s">
        <v>138</v>
      </c>
      <c r="BM156" s="24" t="s">
        <v>230</v>
      </c>
    </row>
    <row r="157" spans="2:65" s="11" customFormat="1">
      <c r="B157" s="203"/>
      <c r="C157" s="204"/>
      <c r="D157" s="200" t="s">
        <v>142</v>
      </c>
      <c r="E157" s="205" t="s">
        <v>22</v>
      </c>
      <c r="F157" s="206" t="s">
        <v>145</v>
      </c>
      <c r="G157" s="204"/>
      <c r="H157" s="207" t="s">
        <v>22</v>
      </c>
      <c r="I157" s="208"/>
      <c r="J157" s="204"/>
      <c r="K157" s="204"/>
      <c r="L157" s="209"/>
      <c r="M157" s="210"/>
      <c r="N157" s="211"/>
      <c r="O157" s="211"/>
      <c r="P157" s="211"/>
      <c r="Q157" s="211"/>
      <c r="R157" s="211"/>
      <c r="S157" s="211"/>
      <c r="T157" s="212"/>
      <c r="AT157" s="213" t="s">
        <v>142</v>
      </c>
      <c r="AU157" s="213" t="s">
        <v>82</v>
      </c>
      <c r="AV157" s="11" t="s">
        <v>10</v>
      </c>
      <c r="AW157" s="11" t="s">
        <v>36</v>
      </c>
      <c r="AX157" s="11" t="s">
        <v>73</v>
      </c>
      <c r="AY157" s="213" t="s">
        <v>131</v>
      </c>
    </row>
    <row r="158" spans="2:65" s="12" customFormat="1">
      <c r="B158" s="214"/>
      <c r="C158" s="215"/>
      <c r="D158" s="227" t="s">
        <v>142</v>
      </c>
      <c r="E158" s="237" t="s">
        <v>22</v>
      </c>
      <c r="F158" s="238" t="s">
        <v>231</v>
      </c>
      <c r="G158" s="215"/>
      <c r="H158" s="239">
        <v>0.98</v>
      </c>
      <c r="I158" s="219"/>
      <c r="J158" s="215"/>
      <c r="K158" s="215"/>
      <c r="L158" s="220"/>
      <c r="M158" s="221"/>
      <c r="N158" s="222"/>
      <c r="O158" s="222"/>
      <c r="P158" s="222"/>
      <c r="Q158" s="222"/>
      <c r="R158" s="222"/>
      <c r="S158" s="222"/>
      <c r="T158" s="223"/>
      <c r="AT158" s="224" t="s">
        <v>142</v>
      </c>
      <c r="AU158" s="224" t="s">
        <v>82</v>
      </c>
      <c r="AV158" s="12" t="s">
        <v>82</v>
      </c>
      <c r="AW158" s="12" t="s">
        <v>36</v>
      </c>
      <c r="AX158" s="12" t="s">
        <v>10</v>
      </c>
      <c r="AY158" s="224" t="s">
        <v>131</v>
      </c>
    </row>
    <row r="159" spans="2:65" s="1" customFormat="1" ht="20.45" customHeight="1">
      <c r="B159" s="41"/>
      <c r="C159" s="189" t="s">
        <v>232</v>
      </c>
      <c r="D159" s="189" t="s">
        <v>133</v>
      </c>
      <c r="E159" s="190" t="s">
        <v>233</v>
      </c>
      <c r="F159" s="191" t="s">
        <v>234</v>
      </c>
      <c r="G159" s="192" t="s">
        <v>194</v>
      </c>
      <c r="H159" s="193">
        <v>3.28</v>
      </c>
      <c r="I159" s="194"/>
      <c r="J159" s="193">
        <f>ROUND(I159*H159,0)</f>
        <v>0</v>
      </c>
      <c r="K159" s="191" t="s">
        <v>137</v>
      </c>
      <c r="L159" s="61"/>
      <c r="M159" s="195" t="s">
        <v>22</v>
      </c>
      <c r="N159" s="196" t="s">
        <v>44</v>
      </c>
      <c r="O159" s="42"/>
      <c r="P159" s="197">
        <f>O159*H159</f>
        <v>0</v>
      </c>
      <c r="Q159" s="197">
        <v>5.1900000000000002E-3</v>
      </c>
      <c r="R159" s="197">
        <f>Q159*H159</f>
        <v>1.7023199999999999E-2</v>
      </c>
      <c r="S159" s="197">
        <v>0</v>
      </c>
      <c r="T159" s="198">
        <f>S159*H159</f>
        <v>0</v>
      </c>
      <c r="AR159" s="24" t="s">
        <v>138</v>
      </c>
      <c r="AT159" s="24" t="s">
        <v>133</v>
      </c>
      <c r="AU159" s="24" t="s">
        <v>82</v>
      </c>
      <c r="AY159" s="24" t="s">
        <v>131</v>
      </c>
      <c r="BE159" s="199">
        <f>IF(N159="základní",J159,0)</f>
        <v>0</v>
      </c>
      <c r="BF159" s="199">
        <f>IF(N159="snížená",J159,0)</f>
        <v>0</v>
      </c>
      <c r="BG159" s="199">
        <f>IF(N159="zákl. přenesená",J159,0)</f>
        <v>0</v>
      </c>
      <c r="BH159" s="199">
        <f>IF(N159="sníž. přenesená",J159,0)</f>
        <v>0</v>
      </c>
      <c r="BI159" s="199">
        <f>IF(N159="nulová",J159,0)</f>
        <v>0</v>
      </c>
      <c r="BJ159" s="24" t="s">
        <v>10</v>
      </c>
      <c r="BK159" s="199">
        <f>ROUND(I159*H159,0)</f>
        <v>0</v>
      </c>
      <c r="BL159" s="24" t="s">
        <v>138</v>
      </c>
      <c r="BM159" s="24" t="s">
        <v>235</v>
      </c>
    </row>
    <row r="160" spans="2:65" s="12" customFormat="1">
      <c r="B160" s="214"/>
      <c r="C160" s="215"/>
      <c r="D160" s="227" t="s">
        <v>142</v>
      </c>
      <c r="E160" s="237" t="s">
        <v>22</v>
      </c>
      <c r="F160" s="238" t="s">
        <v>236</v>
      </c>
      <c r="G160" s="215"/>
      <c r="H160" s="239">
        <v>3.28</v>
      </c>
      <c r="I160" s="219"/>
      <c r="J160" s="215"/>
      <c r="K160" s="215"/>
      <c r="L160" s="220"/>
      <c r="M160" s="221"/>
      <c r="N160" s="222"/>
      <c r="O160" s="222"/>
      <c r="P160" s="222"/>
      <c r="Q160" s="222"/>
      <c r="R160" s="222"/>
      <c r="S160" s="222"/>
      <c r="T160" s="223"/>
      <c r="AT160" s="224" t="s">
        <v>142</v>
      </c>
      <c r="AU160" s="224" t="s">
        <v>82</v>
      </c>
      <c r="AV160" s="12" t="s">
        <v>82</v>
      </c>
      <c r="AW160" s="12" t="s">
        <v>36</v>
      </c>
      <c r="AX160" s="12" t="s">
        <v>10</v>
      </c>
      <c r="AY160" s="224" t="s">
        <v>131</v>
      </c>
    </row>
    <row r="161" spans="2:65" s="1" customFormat="1" ht="20.45" customHeight="1">
      <c r="B161" s="41"/>
      <c r="C161" s="189" t="s">
        <v>237</v>
      </c>
      <c r="D161" s="189" t="s">
        <v>133</v>
      </c>
      <c r="E161" s="190" t="s">
        <v>238</v>
      </c>
      <c r="F161" s="191" t="s">
        <v>239</v>
      </c>
      <c r="G161" s="192" t="s">
        <v>194</v>
      </c>
      <c r="H161" s="193">
        <v>3.28</v>
      </c>
      <c r="I161" s="194"/>
      <c r="J161" s="193">
        <f>ROUND(I161*H161,0)</f>
        <v>0</v>
      </c>
      <c r="K161" s="191" t="s">
        <v>137</v>
      </c>
      <c r="L161" s="61"/>
      <c r="M161" s="195" t="s">
        <v>22</v>
      </c>
      <c r="N161" s="196" t="s">
        <v>44</v>
      </c>
      <c r="O161" s="42"/>
      <c r="P161" s="197">
        <f>O161*H161</f>
        <v>0</v>
      </c>
      <c r="Q161" s="197">
        <v>0</v>
      </c>
      <c r="R161" s="197">
        <f>Q161*H161</f>
        <v>0</v>
      </c>
      <c r="S161" s="197">
        <v>0</v>
      </c>
      <c r="T161" s="198">
        <f>S161*H161</f>
        <v>0</v>
      </c>
      <c r="AR161" s="24" t="s">
        <v>138</v>
      </c>
      <c r="AT161" s="24" t="s">
        <v>133</v>
      </c>
      <c r="AU161" s="24" t="s">
        <v>82</v>
      </c>
      <c r="AY161" s="24" t="s">
        <v>131</v>
      </c>
      <c r="BE161" s="199">
        <f>IF(N161="základní",J161,0)</f>
        <v>0</v>
      </c>
      <c r="BF161" s="199">
        <f>IF(N161="snížená",J161,0)</f>
        <v>0</v>
      </c>
      <c r="BG161" s="199">
        <f>IF(N161="zákl. přenesená",J161,0)</f>
        <v>0</v>
      </c>
      <c r="BH161" s="199">
        <f>IF(N161="sníž. přenesená",J161,0)</f>
        <v>0</v>
      </c>
      <c r="BI161" s="199">
        <f>IF(N161="nulová",J161,0)</f>
        <v>0</v>
      </c>
      <c r="BJ161" s="24" t="s">
        <v>10</v>
      </c>
      <c r="BK161" s="199">
        <f>ROUND(I161*H161,0)</f>
        <v>0</v>
      </c>
      <c r="BL161" s="24" t="s">
        <v>138</v>
      </c>
      <c r="BM161" s="24" t="s">
        <v>240</v>
      </c>
    </row>
    <row r="162" spans="2:65" s="1" customFormat="1" ht="20.45" customHeight="1">
      <c r="B162" s="41"/>
      <c r="C162" s="189" t="s">
        <v>241</v>
      </c>
      <c r="D162" s="189" t="s">
        <v>133</v>
      </c>
      <c r="E162" s="190" t="s">
        <v>242</v>
      </c>
      <c r="F162" s="191" t="s">
        <v>243</v>
      </c>
      <c r="G162" s="192" t="s">
        <v>165</v>
      </c>
      <c r="H162" s="193">
        <v>0.12</v>
      </c>
      <c r="I162" s="194"/>
      <c r="J162" s="193">
        <f>ROUND(I162*H162,0)</f>
        <v>0</v>
      </c>
      <c r="K162" s="191" t="s">
        <v>137</v>
      </c>
      <c r="L162" s="61"/>
      <c r="M162" s="195" t="s">
        <v>22</v>
      </c>
      <c r="N162" s="196" t="s">
        <v>44</v>
      </c>
      <c r="O162" s="42"/>
      <c r="P162" s="197">
        <f>O162*H162</f>
        <v>0</v>
      </c>
      <c r="Q162" s="197">
        <v>1.0525599999999999</v>
      </c>
      <c r="R162" s="197">
        <f>Q162*H162</f>
        <v>0.12630719999999998</v>
      </c>
      <c r="S162" s="197">
        <v>0</v>
      </c>
      <c r="T162" s="198">
        <f>S162*H162</f>
        <v>0</v>
      </c>
      <c r="AR162" s="24" t="s">
        <v>138</v>
      </c>
      <c r="AT162" s="24" t="s">
        <v>133</v>
      </c>
      <c r="AU162" s="24" t="s">
        <v>82</v>
      </c>
      <c r="AY162" s="24" t="s">
        <v>131</v>
      </c>
      <c r="BE162" s="199">
        <f>IF(N162="základní",J162,0)</f>
        <v>0</v>
      </c>
      <c r="BF162" s="199">
        <f>IF(N162="snížená",J162,0)</f>
        <v>0</v>
      </c>
      <c r="BG162" s="199">
        <f>IF(N162="zákl. přenesená",J162,0)</f>
        <v>0</v>
      </c>
      <c r="BH162" s="199">
        <f>IF(N162="sníž. přenesená",J162,0)</f>
        <v>0</v>
      </c>
      <c r="BI162" s="199">
        <f>IF(N162="nulová",J162,0)</f>
        <v>0</v>
      </c>
      <c r="BJ162" s="24" t="s">
        <v>10</v>
      </c>
      <c r="BK162" s="199">
        <f>ROUND(I162*H162,0)</f>
        <v>0</v>
      </c>
      <c r="BL162" s="24" t="s">
        <v>138</v>
      </c>
      <c r="BM162" s="24" t="s">
        <v>244</v>
      </c>
    </row>
    <row r="163" spans="2:65" s="12" customFormat="1">
      <c r="B163" s="214"/>
      <c r="C163" s="215"/>
      <c r="D163" s="227" t="s">
        <v>142</v>
      </c>
      <c r="E163" s="237" t="s">
        <v>22</v>
      </c>
      <c r="F163" s="238" t="s">
        <v>245</v>
      </c>
      <c r="G163" s="215"/>
      <c r="H163" s="239">
        <v>0.12</v>
      </c>
      <c r="I163" s="219"/>
      <c r="J163" s="215"/>
      <c r="K163" s="215"/>
      <c r="L163" s="220"/>
      <c r="M163" s="221"/>
      <c r="N163" s="222"/>
      <c r="O163" s="222"/>
      <c r="P163" s="222"/>
      <c r="Q163" s="222"/>
      <c r="R163" s="222"/>
      <c r="S163" s="222"/>
      <c r="T163" s="223"/>
      <c r="AT163" s="224" t="s">
        <v>142</v>
      </c>
      <c r="AU163" s="224" t="s">
        <v>82</v>
      </c>
      <c r="AV163" s="12" t="s">
        <v>82</v>
      </c>
      <c r="AW163" s="12" t="s">
        <v>36</v>
      </c>
      <c r="AX163" s="12" t="s">
        <v>10</v>
      </c>
      <c r="AY163" s="224" t="s">
        <v>131</v>
      </c>
    </row>
    <row r="164" spans="2:65" s="1" customFormat="1" ht="28.9" customHeight="1">
      <c r="B164" s="41"/>
      <c r="C164" s="189" t="s">
        <v>246</v>
      </c>
      <c r="D164" s="189" t="s">
        <v>133</v>
      </c>
      <c r="E164" s="190" t="s">
        <v>247</v>
      </c>
      <c r="F164" s="191" t="s">
        <v>248</v>
      </c>
      <c r="G164" s="192" t="s">
        <v>136</v>
      </c>
      <c r="H164" s="193">
        <v>2.99</v>
      </c>
      <c r="I164" s="194"/>
      <c r="J164" s="193">
        <f>ROUND(I164*H164,0)</f>
        <v>0</v>
      </c>
      <c r="K164" s="191" t="s">
        <v>137</v>
      </c>
      <c r="L164" s="61"/>
      <c r="M164" s="195" t="s">
        <v>22</v>
      </c>
      <c r="N164" s="196" t="s">
        <v>44</v>
      </c>
      <c r="O164" s="42"/>
      <c r="P164" s="197">
        <f>O164*H164</f>
        <v>0</v>
      </c>
      <c r="Q164" s="197">
        <v>1.8907700000000001</v>
      </c>
      <c r="R164" s="197">
        <f>Q164*H164</f>
        <v>5.6534023000000007</v>
      </c>
      <c r="S164" s="197">
        <v>0</v>
      </c>
      <c r="T164" s="198">
        <f>S164*H164</f>
        <v>0</v>
      </c>
      <c r="AR164" s="24" t="s">
        <v>138</v>
      </c>
      <c r="AT164" s="24" t="s">
        <v>133</v>
      </c>
      <c r="AU164" s="24" t="s">
        <v>82</v>
      </c>
      <c r="AY164" s="24" t="s">
        <v>131</v>
      </c>
      <c r="BE164" s="199">
        <f>IF(N164="základní",J164,0)</f>
        <v>0</v>
      </c>
      <c r="BF164" s="199">
        <f>IF(N164="snížená",J164,0)</f>
        <v>0</v>
      </c>
      <c r="BG164" s="199">
        <f>IF(N164="zákl. přenesená",J164,0)</f>
        <v>0</v>
      </c>
      <c r="BH164" s="199">
        <f>IF(N164="sníž. přenesená",J164,0)</f>
        <v>0</v>
      </c>
      <c r="BI164" s="199">
        <f>IF(N164="nulová",J164,0)</f>
        <v>0</v>
      </c>
      <c r="BJ164" s="24" t="s">
        <v>10</v>
      </c>
      <c r="BK164" s="199">
        <f>ROUND(I164*H164,0)</f>
        <v>0</v>
      </c>
      <c r="BL164" s="24" t="s">
        <v>138</v>
      </c>
      <c r="BM164" s="24" t="s">
        <v>249</v>
      </c>
    </row>
    <row r="165" spans="2:65" s="1" customFormat="1" ht="54">
      <c r="B165" s="41"/>
      <c r="C165" s="63"/>
      <c r="D165" s="200" t="s">
        <v>140</v>
      </c>
      <c r="E165" s="63"/>
      <c r="F165" s="201" t="s">
        <v>250</v>
      </c>
      <c r="G165" s="63"/>
      <c r="H165" s="63"/>
      <c r="I165" s="159"/>
      <c r="J165" s="63"/>
      <c r="K165" s="63"/>
      <c r="L165" s="61"/>
      <c r="M165" s="202"/>
      <c r="N165" s="42"/>
      <c r="O165" s="42"/>
      <c r="P165" s="42"/>
      <c r="Q165" s="42"/>
      <c r="R165" s="42"/>
      <c r="S165" s="42"/>
      <c r="T165" s="78"/>
      <c r="AT165" s="24" t="s">
        <v>140</v>
      </c>
      <c r="AU165" s="24" t="s">
        <v>82</v>
      </c>
    </row>
    <row r="166" spans="2:65" s="11" customFormat="1">
      <c r="B166" s="203"/>
      <c r="C166" s="204"/>
      <c r="D166" s="200" t="s">
        <v>142</v>
      </c>
      <c r="E166" s="205" t="s">
        <v>22</v>
      </c>
      <c r="F166" s="206" t="s">
        <v>251</v>
      </c>
      <c r="G166" s="204"/>
      <c r="H166" s="207" t="s">
        <v>22</v>
      </c>
      <c r="I166" s="208"/>
      <c r="J166" s="204"/>
      <c r="K166" s="204"/>
      <c r="L166" s="209"/>
      <c r="M166" s="210"/>
      <c r="N166" s="211"/>
      <c r="O166" s="211"/>
      <c r="P166" s="211"/>
      <c r="Q166" s="211"/>
      <c r="R166" s="211"/>
      <c r="S166" s="211"/>
      <c r="T166" s="212"/>
      <c r="AT166" s="213" t="s">
        <v>142</v>
      </c>
      <c r="AU166" s="213" t="s">
        <v>82</v>
      </c>
      <c r="AV166" s="11" t="s">
        <v>10</v>
      </c>
      <c r="AW166" s="11" t="s">
        <v>36</v>
      </c>
      <c r="AX166" s="11" t="s">
        <v>73</v>
      </c>
      <c r="AY166" s="213" t="s">
        <v>131</v>
      </c>
    </row>
    <row r="167" spans="2:65" s="12" customFormat="1">
      <c r="B167" s="214"/>
      <c r="C167" s="215"/>
      <c r="D167" s="200" t="s">
        <v>142</v>
      </c>
      <c r="E167" s="216" t="s">
        <v>22</v>
      </c>
      <c r="F167" s="217" t="s">
        <v>252</v>
      </c>
      <c r="G167" s="215"/>
      <c r="H167" s="218">
        <v>2.99</v>
      </c>
      <c r="I167" s="219"/>
      <c r="J167" s="215"/>
      <c r="K167" s="215"/>
      <c r="L167" s="220"/>
      <c r="M167" s="221"/>
      <c r="N167" s="222"/>
      <c r="O167" s="222"/>
      <c r="P167" s="222"/>
      <c r="Q167" s="222"/>
      <c r="R167" s="222"/>
      <c r="S167" s="222"/>
      <c r="T167" s="223"/>
      <c r="AT167" s="224" t="s">
        <v>142</v>
      </c>
      <c r="AU167" s="224" t="s">
        <v>82</v>
      </c>
      <c r="AV167" s="12" t="s">
        <v>82</v>
      </c>
      <c r="AW167" s="12" t="s">
        <v>36</v>
      </c>
      <c r="AX167" s="12" t="s">
        <v>10</v>
      </c>
      <c r="AY167" s="224" t="s">
        <v>131</v>
      </c>
    </row>
    <row r="168" spans="2:65" s="10" customFormat="1" ht="29.85" customHeight="1">
      <c r="B168" s="172"/>
      <c r="C168" s="173"/>
      <c r="D168" s="186" t="s">
        <v>72</v>
      </c>
      <c r="E168" s="187" t="s">
        <v>162</v>
      </c>
      <c r="F168" s="187" t="s">
        <v>253</v>
      </c>
      <c r="G168" s="173"/>
      <c r="H168" s="173"/>
      <c r="I168" s="176"/>
      <c r="J168" s="188">
        <f>BK168</f>
        <v>0</v>
      </c>
      <c r="K168" s="173"/>
      <c r="L168" s="178"/>
      <c r="M168" s="179"/>
      <c r="N168" s="180"/>
      <c r="O168" s="180"/>
      <c r="P168" s="181">
        <f>SUM(P169:P178)</f>
        <v>0</v>
      </c>
      <c r="Q168" s="180"/>
      <c r="R168" s="181">
        <f>SUM(R169:R178)</f>
        <v>34.675697599999999</v>
      </c>
      <c r="S168" s="180"/>
      <c r="T168" s="182">
        <f>SUM(T169:T178)</f>
        <v>0</v>
      </c>
      <c r="AR168" s="183" t="s">
        <v>10</v>
      </c>
      <c r="AT168" s="184" t="s">
        <v>72</v>
      </c>
      <c r="AU168" s="184" t="s">
        <v>10</v>
      </c>
      <c r="AY168" s="183" t="s">
        <v>131</v>
      </c>
      <c r="BK168" s="185">
        <f>SUM(BK169:BK178)</f>
        <v>0</v>
      </c>
    </row>
    <row r="169" spans="2:65" s="1" customFormat="1" ht="28.9" customHeight="1">
      <c r="B169" s="41"/>
      <c r="C169" s="189" t="s">
        <v>254</v>
      </c>
      <c r="D169" s="189" t="s">
        <v>133</v>
      </c>
      <c r="E169" s="190" t="s">
        <v>255</v>
      </c>
      <c r="F169" s="191" t="s">
        <v>256</v>
      </c>
      <c r="G169" s="192" t="s">
        <v>194</v>
      </c>
      <c r="H169" s="193">
        <v>315.56</v>
      </c>
      <c r="I169" s="194"/>
      <c r="J169" s="193">
        <f>ROUND(I169*H169,0)</f>
        <v>0</v>
      </c>
      <c r="K169" s="191" t="s">
        <v>137</v>
      </c>
      <c r="L169" s="61"/>
      <c r="M169" s="195" t="s">
        <v>22</v>
      </c>
      <c r="N169" s="196" t="s">
        <v>44</v>
      </c>
      <c r="O169" s="42"/>
      <c r="P169" s="197">
        <f>O169*H169</f>
        <v>0</v>
      </c>
      <c r="Q169" s="197">
        <v>9.2799999999999994E-2</v>
      </c>
      <c r="R169" s="197">
        <f>Q169*H169</f>
        <v>29.283967999999998</v>
      </c>
      <c r="S169" s="197">
        <v>0</v>
      </c>
      <c r="T169" s="198">
        <f>S169*H169</f>
        <v>0</v>
      </c>
      <c r="AR169" s="24" t="s">
        <v>138</v>
      </c>
      <c r="AT169" s="24" t="s">
        <v>133</v>
      </c>
      <c r="AU169" s="24" t="s">
        <v>82</v>
      </c>
      <c r="AY169" s="24" t="s">
        <v>131</v>
      </c>
      <c r="BE169" s="199">
        <f>IF(N169="základní",J169,0)</f>
        <v>0</v>
      </c>
      <c r="BF169" s="199">
        <f>IF(N169="snížená",J169,0)</f>
        <v>0</v>
      </c>
      <c r="BG169" s="199">
        <f>IF(N169="zákl. přenesená",J169,0)</f>
        <v>0</v>
      </c>
      <c r="BH169" s="199">
        <f>IF(N169="sníž. přenesená",J169,0)</f>
        <v>0</v>
      </c>
      <c r="BI169" s="199">
        <f>IF(N169="nulová",J169,0)</f>
        <v>0</v>
      </c>
      <c r="BJ169" s="24" t="s">
        <v>10</v>
      </c>
      <c r="BK169" s="199">
        <f>ROUND(I169*H169,0)</f>
        <v>0</v>
      </c>
      <c r="BL169" s="24" t="s">
        <v>138</v>
      </c>
      <c r="BM169" s="24" t="s">
        <v>257</v>
      </c>
    </row>
    <row r="170" spans="2:65" s="12" customFormat="1">
      <c r="B170" s="214"/>
      <c r="C170" s="215"/>
      <c r="D170" s="227" t="s">
        <v>142</v>
      </c>
      <c r="E170" s="237" t="s">
        <v>22</v>
      </c>
      <c r="F170" s="238" t="s">
        <v>258</v>
      </c>
      <c r="G170" s="215"/>
      <c r="H170" s="239">
        <v>315.56</v>
      </c>
      <c r="I170" s="219"/>
      <c r="J170" s="215"/>
      <c r="K170" s="215"/>
      <c r="L170" s="220"/>
      <c r="M170" s="221"/>
      <c r="N170" s="222"/>
      <c r="O170" s="222"/>
      <c r="P170" s="222"/>
      <c r="Q170" s="222"/>
      <c r="R170" s="222"/>
      <c r="S170" s="222"/>
      <c r="T170" s="223"/>
      <c r="AT170" s="224" t="s">
        <v>142</v>
      </c>
      <c r="AU170" s="224" t="s">
        <v>82</v>
      </c>
      <c r="AV170" s="12" t="s">
        <v>82</v>
      </c>
      <c r="AW170" s="12" t="s">
        <v>36</v>
      </c>
      <c r="AX170" s="12" t="s">
        <v>10</v>
      </c>
      <c r="AY170" s="224" t="s">
        <v>131</v>
      </c>
    </row>
    <row r="171" spans="2:65" s="1" customFormat="1" ht="40.15" customHeight="1">
      <c r="B171" s="41"/>
      <c r="C171" s="189" t="s">
        <v>9</v>
      </c>
      <c r="D171" s="189" t="s">
        <v>133</v>
      </c>
      <c r="E171" s="190" t="s">
        <v>259</v>
      </c>
      <c r="F171" s="191" t="s">
        <v>260</v>
      </c>
      <c r="G171" s="192" t="s">
        <v>194</v>
      </c>
      <c r="H171" s="193">
        <v>36.11</v>
      </c>
      <c r="I171" s="194"/>
      <c r="J171" s="193">
        <f>ROUND(I171*H171,0)</f>
        <v>0</v>
      </c>
      <c r="K171" s="191" t="s">
        <v>137</v>
      </c>
      <c r="L171" s="61"/>
      <c r="M171" s="195" t="s">
        <v>22</v>
      </c>
      <c r="N171" s="196" t="s">
        <v>44</v>
      </c>
      <c r="O171" s="42"/>
      <c r="P171" s="197">
        <f>O171*H171</f>
        <v>0</v>
      </c>
      <c r="Q171" s="197">
        <v>0.12966</v>
      </c>
      <c r="R171" s="197">
        <f>Q171*H171</f>
        <v>4.6820225999999998</v>
      </c>
      <c r="S171" s="197">
        <v>0</v>
      </c>
      <c r="T171" s="198">
        <f>S171*H171</f>
        <v>0</v>
      </c>
      <c r="AR171" s="24" t="s">
        <v>138</v>
      </c>
      <c r="AT171" s="24" t="s">
        <v>133</v>
      </c>
      <c r="AU171" s="24" t="s">
        <v>82</v>
      </c>
      <c r="AY171" s="24" t="s">
        <v>131</v>
      </c>
      <c r="BE171" s="199">
        <f>IF(N171="základní",J171,0)</f>
        <v>0</v>
      </c>
      <c r="BF171" s="199">
        <f>IF(N171="snížená",J171,0)</f>
        <v>0</v>
      </c>
      <c r="BG171" s="199">
        <f>IF(N171="zákl. přenesená",J171,0)</f>
        <v>0</v>
      </c>
      <c r="BH171" s="199">
        <f>IF(N171="sníž. přenesená",J171,0)</f>
        <v>0</v>
      </c>
      <c r="BI171" s="199">
        <f>IF(N171="nulová",J171,0)</f>
        <v>0</v>
      </c>
      <c r="BJ171" s="24" t="s">
        <v>10</v>
      </c>
      <c r="BK171" s="199">
        <f>ROUND(I171*H171,0)</f>
        <v>0</v>
      </c>
      <c r="BL171" s="24" t="s">
        <v>138</v>
      </c>
      <c r="BM171" s="24" t="s">
        <v>261</v>
      </c>
    </row>
    <row r="172" spans="2:65" s="12" customFormat="1">
      <c r="B172" s="214"/>
      <c r="C172" s="215"/>
      <c r="D172" s="227" t="s">
        <v>142</v>
      </c>
      <c r="E172" s="237" t="s">
        <v>22</v>
      </c>
      <c r="F172" s="238" t="s">
        <v>262</v>
      </c>
      <c r="G172" s="215"/>
      <c r="H172" s="239">
        <v>36.11</v>
      </c>
      <c r="I172" s="219"/>
      <c r="J172" s="215"/>
      <c r="K172" s="215"/>
      <c r="L172" s="220"/>
      <c r="M172" s="221"/>
      <c r="N172" s="222"/>
      <c r="O172" s="222"/>
      <c r="P172" s="222"/>
      <c r="Q172" s="222"/>
      <c r="R172" s="222"/>
      <c r="S172" s="222"/>
      <c r="T172" s="223"/>
      <c r="AT172" s="224" t="s">
        <v>142</v>
      </c>
      <c r="AU172" s="224" t="s">
        <v>82</v>
      </c>
      <c r="AV172" s="12" t="s">
        <v>82</v>
      </c>
      <c r="AW172" s="12" t="s">
        <v>36</v>
      </c>
      <c r="AX172" s="12" t="s">
        <v>10</v>
      </c>
      <c r="AY172" s="224" t="s">
        <v>131</v>
      </c>
    </row>
    <row r="173" spans="2:65" s="1" customFormat="1" ht="51.6" customHeight="1">
      <c r="B173" s="41"/>
      <c r="C173" s="189" t="s">
        <v>263</v>
      </c>
      <c r="D173" s="189" t="s">
        <v>133</v>
      </c>
      <c r="E173" s="190" t="s">
        <v>264</v>
      </c>
      <c r="F173" s="191" t="s">
        <v>265</v>
      </c>
      <c r="G173" s="192" t="s">
        <v>194</v>
      </c>
      <c r="H173" s="193">
        <v>2.35</v>
      </c>
      <c r="I173" s="194"/>
      <c r="J173" s="193">
        <f>ROUND(I173*H173,0)</f>
        <v>0</v>
      </c>
      <c r="K173" s="191" t="s">
        <v>137</v>
      </c>
      <c r="L173" s="61"/>
      <c r="M173" s="195" t="s">
        <v>22</v>
      </c>
      <c r="N173" s="196" t="s">
        <v>44</v>
      </c>
      <c r="O173" s="42"/>
      <c r="P173" s="197">
        <f>O173*H173</f>
        <v>0</v>
      </c>
      <c r="Q173" s="197">
        <v>0.10362</v>
      </c>
      <c r="R173" s="197">
        <f>Q173*H173</f>
        <v>0.24350700000000003</v>
      </c>
      <c r="S173" s="197">
        <v>0</v>
      </c>
      <c r="T173" s="198">
        <f>S173*H173</f>
        <v>0</v>
      </c>
      <c r="AR173" s="24" t="s">
        <v>138</v>
      </c>
      <c r="AT173" s="24" t="s">
        <v>133</v>
      </c>
      <c r="AU173" s="24" t="s">
        <v>82</v>
      </c>
      <c r="AY173" s="24" t="s">
        <v>131</v>
      </c>
      <c r="BE173" s="199">
        <f>IF(N173="základní",J173,0)</f>
        <v>0</v>
      </c>
      <c r="BF173" s="199">
        <f>IF(N173="snížená",J173,0)</f>
        <v>0</v>
      </c>
      <c r="BG173" s="199">
        <f>IF(N173="zákl. přenesená",J173,0)</f>
        <v>0</v>
      </c>
      <c r="BH173" s="199">
        <f>IF(N173="sníž. přenesená",J173,0)</f>
        <v>0</v>
      </c>
      <c r="BI173" s="199">
        <f>IF(N173="nulová",J173,0)</f>
        <v>0</v>
      </c>
      <c r="BJ173" s="24" t="s">
        <v>10</v>
      </c>
      <c r="BK173" s="199">
        <f>ROUND(I173*H173,0)</f>
        <v>0</v>
      </c>
      <c r="BL173" s="24" t="s">
        <v>138</v>
      </c>
      <c r="BM173" s="24" t="s">
        <v>266</v>
      </c>
    </row>
    <row r="174" spans="2:65" s="1" customFormat="1" ht="135">
      <c r="B174" s="41"/>
      <c r="C174" s="63"/>
      <c r="D174" s="200" t="s">
        <v>140</v>
      </c>
      <c r="E174" s="63"/>
      <c r="F174" s="201" t="s">
        <v>267</v>
      </c>
      <c r="G174" s="63"/>
      <c r="H174" s="63"/>
      <c r="I174" s="159"/>
      <c r="J174" s="63"/>
      <c r="K174" s="63"/>
      <c r="L174" s="61"/>
      <c r="M174" s="202"/>
      <c r="N174" s="42"/>
      <c r="O174" s="42"/>
      <c r="P174" s="42"/>
      <c r="Q174" s="42"/>
      <c r="R174" s="42"/>
      <c r="S174" s="42"/>
      <c r="T174" s="78"/>
      <c r="AT174" s="24" t="s">
        <v>140</v>
      </c>
      <c r="AU174" s="24" t="s">
        <v>82</v>
      </c>
    </row>
    <row r="175" spans="2:65" s="12" customFormat="1">
      <c r="B175" s="214"/>
      <c r="C175" s="215"/>
      <c r="D175" s="227" t="s">
        <v>142</v>
      </c>
      <c r="E175" s="237" t="s">
        <v>22</v>
      </c>
      <c r="F175" s="238" t="s">
        <v>268</v>
      </c>
      <c r="G175" s="215"/>
      <c r="H175" s="239">
        <v>2.35</v>
      </c>
      <c r="I175" s="219"/>
      <c r="J175" s="215"/>
      <c r="K175" s="215"/>
      <c r="L175" s="220"/>
      <c r="M175" s="221"/>
      <c r="N175" s="222"/>
      <c r="O175" s="222"/>
      <c r="P175" s="222"/>
      <c r="Q175" s="222"/>
      <c r="R175" s="222"/>
      <c r="S175" s="222"/>
      <c r="T175" s="223"/>
      <c r="AT175" s="224" t="s">
        <v>142</v>
      </c>
      <c r="AU175" s="224" t="s">
        <v>82</v>
      </c>
      <c r="AV175" s="12" t="s">
        <v>82</v>
      </c>
      <c r="AW175" s="12" t="s">
        <v>36</v>
      </c>
      <c r="AX175" s="12" t="s">
        <v>10</v>
      </c>
      <c r="AY175" s="224" t="s">
        <v>131</v>
      </c>
    </row>
    <row r="176" spans="2:65" s="1" customFormat="1" ht="28.9" customHeight="1">
      <c r="B176" s="41"/>
      <c r="C176" s="256" t="s">
        <v>269</v>
      </c>
      <c r="D176" s="256" t="s">
        <v>270</v>
      </c>
      <c r="E176" s="257" t="s">
        <v>271</v>
      </c>
      <c r="F176" s="258" t="s">
        <v>272</v>
      </c>
      <c r="G176" s="259" t="s">
        <v>194</v>
      </c>
      <c r="H176" s="260">
        <v>2.59</v>
      </c>
      <c r="I176" s="261"/>
      <c r="J176" s="260">
        <f>ROUND(I176*H176,0)</f>
        <v>0</v>
      </c>
      <c r="K176" s="258" t="s">
        <v>224</v>
      </c>
      <c r="L176" s="262"/>
      <c r="M176" s="263" t="s">
        <v>22</v>
      </c>
      <c r="N176" s="264" t="s">
        <v>44</v>
      </c>
      <c r="O176" s="42"/>
      <c r="P176" s="197">
        <f>O176*H176</f>
        <v>0</v>
      </c>
      <c r="Q176" s="197">
        <v>0.18</v>
      </c>
      <c r="R176" s="197">
        <f>Q176*H176</f>
        <v>0.46619999999999995</v>
      </c>
      <c r="S176" s="197">
        <v>0</v>
      </c>
      <c r="T176" s="198">
        <f>S176*H176</f>
        <v>0</v>
      </c>
      <c r="AR176" s="24" t="s">
        <v>185</v>
      </c>
      <c r="AT176" s="24" t="s">
        <v>270</v>
      </c>
      <c r="AU176" s="24" t="s">
        <v>82</v>
      </c>
      <c r="AY176" s="24" t="s">
        <v>131</v>
      </c>
      <c r="BE176" s="199">
        <f>IF(N176="základní",J176,0)</f>
        <v>0</v>
      </c>
      <c r="BF176" s="199">
        <f>IF(N176="snížená",J176,0)</f>
        <v>0</v>
      </c>
      <c r="BG176" s="199">
        <f>IF(N176="zákl. přenesená",J176,0)</f>
        <v>0</v>
      </c>
      <c r="BH176" s="199">
        <f>IF(N176="sníž. přenesená",J176,0)</f>
        <v>0</v>
      </c>
      <c r="BI176" s="199">
        <f>IF(N176="nulová",J176,0)</f>
        <v>0</v>
      </c>
      <c r="BJ176" s="24" t="s">
        <v>10</v>
      </c>
      <c r="BK176" s="199">
        <f>ROUND(I176*H176,0)</f>
        <v>0</v>
      </c>
      <c r="BL176" s="24" t="s">
        <v>138</v>
      </c>
      <c r="BM176" s="24" t="s">
        <v>273</v>
      </c>
    </row>
    <row r="177" spans="2:65" s="1" customFormat="1" ht="27">
      <c r="B177" s="41"/>
      <c r="C177" s="63"/>
      <c r="D177" s="200" t="s">
        <v>274</v>
      </c>
      <c r="E177" s="63"/>
      <c r="F177" s="201" t="s">
        <v>275</v>
      </c>
      <c r="G177" s="63"/>
      <c r="H177" s="63"/>
      <c r="I177" s="159"/>
      <c r="J177" s="63"/>
      <c r="K177" s="63"/>
      <c r="L177" s="61"/>
      <c r="M177" s="202"/>
      <c r="N177" s="42"/>
      <c r="O177" s="42"/>
      <c r="P177" s="42"/>
      <c r="Q177" s="42"/>
      <c r="R177" s="42"/>
      <c r="S177" s="42"/>
      <c r="T177" s="78"/>
      <c r="AT177" s="24" t="s">
        <v>274</v>
      </c>
      <c r="AU177" s="24" t="s">
        <v>82</v>
      </c>
    </row>
    <row r="178" spans="2:65" s="12" customFormat="1">
      <c r="B178" s="214"/>
      <c r="C178" s="215"/>
      <c r="D178" s="200" t="s">
        <v>142</v>
      </c>
      <c r="E178" s="216" t="s">
        <v>22</v>
      </c>
      <c r="F178" s="217" t="s">
        <v>276</v>
      </c>
      <c r="G178" s="215"/>
      <c r="H178" s="218">
        <v>2.59</v>
      </c>
      <c r="I178" s="219"/>
      <c r="J178" s="215"/>
      <c r="K178" s="215"/>
      <c r="L178" s="220"/>
      <c r="M178" s="221"/>
      <c r="N178" s="222"/>
      <c r="O178" s="222"/>
      <c r="P178" s="222"/>
      <c r="Q178" s="222"/>
      <c r="R178" s="222"/>
      <c r="S178" s="222"/>
      <c r="T178" s="223"/>
      <c r="AT178" s="224" t="s">
        <v>142</v>
      </c>
      <c r="AU178" s="224" t="s">
        <v>82</v>
      </c>
      <c r="AV178" s="12" t="s">
        <v>82</v>
      </c>
      <c r="AW178" s="12" t="s">
        <v>36</v>
      </c>
      <c r="AX178" s="12" t="s">
        <v>10</v>
      </c>
      <c r="AY178" s="224" t="s">
        <v>131</v>
      </c>
    </row>
    <row r="179" spans="2:65" s="10" customFormat="1" ht="29.85" customHeight="1">
      <c r="B179" s="172"/>
      <c r="C179" s="173"/>
      <c r="D179" s="186" t="s">
        <v>72</v>
      </c>
      <c r="E179" s="187" t="s">
        <v>168</v>
      </c>
      <c r="F179" s="187" t="s">
        <v>277</v>
      </c>
      <c r="G179" s="173"/>
      <c r="H179" s="173"/>
      <c r="I179" s="176"/>
      <c r="J179" s="188">
        <f>BK179</f>
        <v>0</v>
      </c>
      <c r="K179" s="173"/>
      <c r="L179" s="178"/>
      <c r="M179" s="179"/>
      <c r="N179" s="180"/>
      <c r="O179" s="180"/>
      <c r="P179" s="181">
        <f>SUM(P180:P213)</f>
        <v>0</v>
      </c>
      <c r="Q179" s="180"/>
      <c r="R179" s="181">
        <f>SUM(R180:R213)</f>
        <v>252.35020150000003</v>
      </c>
      <c r="S179" s="180"/>
      <c r="T179" s="182">
        <f>SUM(T180:T213)</f>
        <v>0</v>
      </c>
      <c r="AR179" s="183" t="s">
        <v>10</v>
      </c>
      <c r="AT179" s="184" t="s">
        <v>72</v>
      </c>
      <c r="AU179" s="184" t="s">
        <v>10</v>
      </c>
      <c r="AY179" s="183" t="s">
        <v>131</v>
      </c>
      <c r="BK179" s="185">
        <f>SUM(BK180:BK213)</f>
        <v>0</v>
      </c>
    </row>
    <row r="180" spans="2:65" s="1" customFormat="1" ht="20.45" customHeight="1">
      <c r="B180" s="41"/>
      <c r="C180" s="189" t="s">
        <v>278</v>
      </c>
      <c r="D180" s="189" t="s">
        <v>133</v>
      </c>
      <c r="E180" s="190" t="s">
        <v>279</v>
      </c>
      <c r="F180" s="191" t="s">
        <v>280</v>
      </c>
      <c r="G180" s="192" t="s">
        <v>281</v>
      </c>
      <c r="H180" s="193">
        <v>1</v>
      </c>
      <c r="I180" s="194"/>
      <c r="J180" s="193">
        <f>ROUND(I180*H180,0)</f>
        <v>0</v>
      </c>
      <c r="K180" s="191" t="s">
        <v>22</v>
      </c>
      <c r="L180" s="61"/>
      <c r="M180" s="195" t="s">
        <v>22</v>
      </c>
      <c r="N180" s="196" t="s">
        <v>44</v>
      </c>
      <c r="O180" s="42"/>
      <c r="P180" s="197">
        <f>O180*H180</f>
        <v>0</v>
      </c>
      <c r="Q180" s="197">
        <v>0</v>
      </c>
      <c r="R180" s="197">
        <f>Q180*H180</f>
        <v>0</v>
      </c>
      <c r="S180" s="197">
        <v>0</v>
      </c>
      <c r="T180" s="198">
        <f>S180*H180</f>
        <v>0</v>
      </c>
      <c r="AR180" s="24" t="s">
        <v>138</v>
      </c>
      <c r="AT180" s="24" t="s">
        <v>133</v>
      </c>
      <c r="AU180" s="24" t="s">
        <v>82</v>
      </c>
      <c r="AY180" s="24" t="s">
        <v>131</v>
      </c>
      <c r="BE180" s="199">
        <f>IF(N180="základní",J180,0)</f>
        <v>0</v>
      </c>
      <c r="BF180" s="199">
        <f>IF(N180="snížená",J180,0)</f>
        <v>0</v>
      </c>
      <c r="BG180" s="199">
        <f>IF(N180="zákl. přenesená",J180,0)</f>
        <v>0</v>
      </c>
      <c r="BH180" s="199">
        <f>IF(N180="sníž. přenesená",J180,0)</f>
        <v>0</v>
      </c>
      <c r="BI180" s="199">
        <f>IF(N180="nulová",J180,0)</f>
        <v>0</v>
      </c>
      <c r="BJ180" s="24" t="s">
        <v>10</v>
      </c>
      <c r="BK180" s="199">
        <f>ROUND(I180*H180,0)</f>
        <v>0</v>
      </c>
      <c r="BL180" s="24" t="s">
        <v>138</v>
      </c>
      <c r="BM180" s="24" t="s">
        <v>282</v>
      </c>
    </row>
    <row r="181" spans="2:65" s="1" customFormat="1" ht="28.9" customHeight="1">
      <c r="B181" s="41"/>
      <c r="C181" s="189" t="s">
        <v>283</v>
      </c>
      <c r="D181" s="189" t="s">
        <v>133</v>
      </c>
      <c r="E181" s="190" t="s">
        <v>284</v>
      </c>
      <c r="F181" s="191" t="s">
        <v>285</v>
      </c>
      <c r="G181" s="192" t="s">
        <v>194</v>
      </c>
      <c r="H181" s="193">
        <v>204.18</v>
      </c>
      <c r="I181" s="194"/>
      <c r="J181" s="193">
        <f>ROUND(I181*H181,0)</f>
        <v>0</v>
      </c>
      <c r="K181" s="191" t="s">
        <v>137</v>
      </c>
      <c r="L181" s="61"/>
      <c r="M181" s="195" t="s">
        <v>22</v>
      </c>
      <c r="N181" s="196" t="s">
        <v>44</v>
      </c>
      <c r="O181" s="42"/>
      <c r="P181" s="197">
        <f>O181*H181</f>
        <v>0</v>
      </c>
      <c r="Q181" s="197">
        <v>1.2E-4</v>
      </c>
      <c r="R181" s="197">
        <f>Q181*H181</f>
        <v>2.4501600000000002E-2</v>
      </c>
      <c r="S181" s="197">
        <v>0</v>
      </c>
      <c r="T181" s="198">
        <f>S181*H181</f>
        <v>0</v>
      </c>
      <c r="AR181" s="24" t="s">
        <v>138</v>
      </c>
      <c r="AT181" s="24" t="s">
        <v>133</v>
      </c>
      <c r="AU181" s="24" t="s">
        <v>82</v>
      </c>
      <c r="AY181" s="24" t="s">
        <v>131</v>
      </c>
      <c r="BE181" s="199">
        <f>IF(N181="základní",J181,0)</f>
        <v>0</v>
      </c>
      <c r="BF181" s="199">
        <f>IF(N181="snížená",J181,0)</f>
        <v>0</v>
      </c>
      <c r="BG181" s="199">
        <f>IF(N181="zákl. přenesená",J181,0)</f>
        <v>0</v>
      </c>
      <c r="BH181" s="199">
        <f>IF(N181="sníž. přenesená",J181,0)</f>
        <v>0</v>
      </c>
      <c r="BI181" s="199">
        <f>IF(N181="nulová",J181,0)</f>
        <v>0</v>
      </c>
      <c r="BJ181" s="24" t="s">
        <v>10</v>
      </c>
      <c r="BK181" s="199">
        <f>ROUND(I181*H181,0)</f>
        <v>0</v>
      </c>
      <c r="BL181" s="24" t="s">
        <v>138</v>
      </c>
      <c r="BM181" s="24" t="s">
        <v>286</v>
      </c>
    </row>
    <row r="182" spans="2:65" s="1" customFormat="1" ht="54">
      <c r="B182" s="41"/>
      <c r="C182" s="63"/>
      <c r="D182" s="200" t="s">
        <v>140</v>
      </c>
      <c r="E182" s="63"/>
      <c r="F182" s="201" t="s">
        <v>287</v>
      </c>
      <c r="G182" s="63"/>
      <c r="H182" s="63"/>
      <c r="I182" s="159"/>
      <c r="J182" s="63"/>
      <c r="K182" s="63"/>
      <c r="L182" s="61"/>
      <c r="M182" s="202"/>
      <c r="N182" s="42"/>
      <c r="O182" s="42"/>
      <c r="P182" s="42"/>
      <c r="Q182" s="42"/>
      <c r="R182" s="42"/>
      <c r="S182" s="42"/>
      <c r="T182" s="78"/>
      <c r="AT182" s="24" t="s">
        <v>140</v>
      </c>
      <c r="AU182" s="24" t="s">
        <v>82</v>
      </c>
    </row>
    <row r="183" spans="2:65" s="12" customFormat="1">
      <c r="B183" s="214"/>
      <c r="C183" s="215"/>
      <c r="D183" s="227" t="s">
        <v>142</v>
      </c>
      <c r="E183" s="237" t="s">
        <v>22</v>
      </c>
      <c r="F183" s="238" t="s">
        <v>288</v>
      </c>
      <c r="G183" s="215"/>
      <c r="H183" s="239">
        <v>204.18</v>
      </c>
      <c r="I183" s="219"/>
      <c r="J183" s="215"/>
      <c r="K183" s="215"/>
      <c r="L183" s="220"/>
      <c r="M183" s="221"/>
      <c r="N183" s="222"/>
      <c r="O183" s="222"/>
      <c r="P183" s="222"/>
      <c r="Q183" s="222"/>
      <c r="R183" s="222"/>
      <c r="S183" s="222"/>
      <c r="T183" s="223"/>
      <c r="AT183" s="224" t="s">
        <v>142</v>
      </c>
      <c r="AU183" s="224" t="s">
        <v>82</v>
      </c>
      <c r="AV183" s="12" t="s">
        <v>82</v>
      </c>
      <c r="AW183" s="12" t="s">
        <v>36</v>
      </c>
      <c r="AX183" s="12" t="s">
        <v>10</v>
      </c>
      <c r="AY183" s="224" t="s">
        <v>131</v>
      </c>
    </row>
    <row r="184" spans="2:65" s="1" customFormat="1" ht="28.9" customHeight="1">
      <c r="B184" s="41"/>
      <c r="C184" s="189" t="s">
        <v>289</v>
      </c>
      <c r="D184" s="189" t="s">
        <v>133</v>
      </c>
      <c r="E184" s="190" t="s">
        <v>290</v>
      </c>
      <c r="F184" s="191" t="s">
        <v>291</v>
      </c>
      <c r="G184" s="192" t="s">
        <v>194</v>
      </c>
      <c r="H184" s="193">
        <v>21.48</v>
      </c>
      <c r="I184" s="194"/>
      <c r="J184" s="193">
        <f>ROUND(I184*H184,0)</f>
        <v>0</v>
      </c>
      <c r="K184" s="191" t="s">
        <v>137</v>
      </c>
      <c r="L184" s="61"/>
      <c r="M184" s="195" t="s">
        <v>22</v>
      </c>
      <c r="N184" s="196" t="s">
        <v>44</v>
      </c>
      <c r="O184" s="42"/>
      <c r="P184" s="197">
        <f>O184*H184</f>
        <v>0</v>
      </c>
      <c r="Q184" s="197">
        <v>2.3099999999999999E-2</v>
      </c>
      <c r="R184" s="197">
        <f>Q184*H184</f>
        <v>0.49618799999999996</v>
      </c>
      <c r="S184" s="197">
        <v>0</v>
      </c>
      <c r="T184" s="198">
        <f>S184*H184</f>
        <v>0</v>
      </c>
      <c r="AR184" s="24" t="s">
        <v>138</v>
      </c>
      <c r="AT184" s="24" t="s">
        <v>133</v>
      </c>
      <c r="AU184" s="24" t="s">
        <v>82</v>
      </c>
      <c r="AY184" s="24" t="s">
        <v>131</v>
      </c>
      <c r="BE184" s="199">
        <f>IF(N184="základní",J184,0)</f>
        <v>0</v>
      </c>
      <c r="BF184" s="199">
        <f>IF(N184="snížená",J184,0)</f>
        <v>0</v>
      </c>
      <c r="BG184" s="199">
        <f>IF(N184="zákl. přenesená",J184,0)</f>
        <v>0</v>
      </c>
      <c r="BH184" s="199">
        <f>IF(N184="sníž. přenesená",J184,0)</f>
        <v>0</v>
      </c>
      <c r="BI184" s="199">
        <f>IF(N184="nulová",J184,0)</f>
        <v>0</v>
      </c>
      <c r="BJ184" s="24" t="s">
        <v>10</v>
      </c>
      <c r="BK184" s="199">
        <f>ROUND(I184*H184,0)</f>
        <v>0</v>
      </c>
      <c r="BL184" s="24" t="s">
        <v>138</v>
      </c>
      <c r="BM184" s="24" t="s">
        <v>292</v>
      </c>
    </row>
    <row r="185" spans="2:65" s="1" customFormat="1" ht="54">
      <c r="B185" s="41"/>
      <c r="C185" s="63"/>
      <c r="D185" s="227" t="s">
        <v>140</v>
      </c>
      <c r="E185" s="63"/>
      <c r="F185" s="240" t="s">
        <v>293</v>
      </c>
      <c r="G185" s="63"/>
      <c r="H185" s="63"/>
      <c r="I185" s="159"/>
      <c r="J185" s="63"/>
      <c r="K185" s="63"/>
      <c r="L185" s="61"/>
      <c r="M185" s="202"/>
      <c r="N185" s="42"/>
      <c r="O185" s="42"/>
      <c r="P185" s="42"/>
      <c r="Q185" s="42"/>
      <c r="R185" s="42"/>
      <c r="S185" s="42"/>
      <c r="T185" s="78"/>
      <c r="AT185" s="24" t="s">
        <v>140</v>
      </c>
      <c r="AU185" s="24" t="s">
        <v>82</v>
      </c>
    </row>
    <row r="186" spans="2:65" s="1" customFormat="1" ht="28.9" customHeight="1">
      <c r="B186" s="41"/>
      <c r="C186" s="189" t="s">
        <v>294</v>
      </c>
      <c r="D186" s="189" t="s">
        <v>133</v>
      </c>
      <c r="E186" s="190" t="s">
        <v>295</v>
      </c>
      <c r="F186" s="191" t="s">
        <v>296</v>
      </c>
      <c r="G186" s="192" t="s">
        <v>194</v>
      </c>
      <c r="H186" s="193">
        <v>43.29</v>
      </c>
      <c r="I186" s="194"/>
      <c r="J186" s="193">
        <f>ROUND(I186*H186,0)</f>
        <v>0</v>
      </c>
      <c r="K186" s="191" t="s">
        <v>137</v>
      </c>
      <c r="L186" s="61"/>
      <c r="M186" s="195" t="s">
        <v>22</v>
      </c>
      <c r="N186" s="196" t="s">
        <v>44</v>
      </c>
      <c r="O186" s="42"/>
      <c r="P186" s="197">
        <f>O186*H186</f>
        <v>0</v>
      </c>
      <c r="Q186" s="197">
        <v>6.28E-3</v>
      </c>
      <c r="R186" s="197">
        <f>Q186*H186</f>
        <v>0.27186119999999997</v>
      </c>
      <c r="S186" s="197">
        <v>0</v>
      </c>
      <c r="T186" s="198">
        <f>S186*H186</f>
        <v>0</v>
      </c>
      <c r="AR186" s="24" t="s">
        <v>138</v>
      </c>
      <c r="AT186" s="24" t="s">
        <v>133</v>
      </c>
      <c r="AU186" s="24" t="s">
        <v>82</v>
      </c>
      <c r="AY186" s="24" t="s">
        <v>131</v>
      </c>
      <c r="BE186" s="199">
        <f>IF(N186="základní",J186,0)</f>
        <v>0</v>
      </c>
      <c r="BF186" s="199">
        <f>IF(N186="snížená",J186,0)</f>
        <v>0</v>
      </c>
      <c r="BG186" s="199">
        <f>IF(N186="zákl. přenesená",J186,0)</f>
        <v>0</v>
      </c>
      <c r="BH186" s="199">
        <f>IF(N186="sníž. přenesená",J186,0)</f>
        <v>0</v>
      </c>
      <c r="BI186" s="199">
        <f>IF(N186="nulová",J186,0)</f>
        <v>0</v>
      </c>
      <c r="BJ186" s="24" t="s">
        <v>10</v>
      </c>
      <c r="BK186" s="199">
        <f>ROUND(I186*H186,0)</f>
        <v>0</v>
      </c>
      <c r="BL186" s="24" t="s">
        <v>138</v>
      </c>
      <c r="BM186" s="24" t="s">
        <v>297</v>
      </c>
    </row>
    <row r="187" spans="2:65" s="12" customFormat="1">
      <c r="B187" s="214"/>
      <c r="C187" s="215"/>
      <c r="D187" s="200" t="s">
        <v>142</v>
      </c>
      <c r="E187" s="216" t="s">
        <v>22</v>
      </c>
      <c r="F187" s="217" t="s">
        <v>298</v>
      </c>
      <c r="G187" s="215"/>
      <c r="H187" s="218">
        <v>21.48</v>
      </c>
      <c r="I187" s="219"/>
      <c r="J187" s="215"/>
      <c r="K187" s="215"/>
      <c r="L187" s="220"/>
      <c r="M187" s="221"/>
      <c r="N187" s="222"/>
      <c r="O187" s="222"/>
      <c r="P187" s="222"/>
      <c r="Q187" s="222"/>
      <c r="R187" s="222"/>
      <c r="S187" s="222"/>
      <c r="T187" s="223"/>
      <c r="AT187" s="224" t="s">
        <v>142</v>
      </c>
      <c r="AU187" s="224" t="s">
        <v>82</v>
      </c>
      <c r="AV187" s="12" t="s">
        <v>82</v>
      </c>
      <c r="AW187" s="12" t="s">
        <v>36</v>
      </c>
      <c r="AX187" s="12" t="s">
        <v>73</v>
      </c>
      <c r="AY187" s="224" t="s">
        <v>131</v>
      </c>
    </row>
    <row r="188" spans="2:65" s="12" customFormat="1">
      <c r="B188" s="214"/>
      <c r="C188" s="215"/>
      <c r="D188" s="200" t="s">
        <v>142</v>
      </c>
      <c r="E188" s="216" t="s">
        <v>22</v>
      </c>
      <c r="F188" s="217" t="s">
        <v>299</v>
      </c>
      <c r="G188" s="215"/>
      <c r="H188" s="218">
        <v>21.81</v>
      </c>
      <c r="I188" s="219"/>
      <c r="J188" s="215"/>
      <c r="K188" s="215"/>
      <c r="L188" s="220"/>
      <c r="M188" s="221"/>
      <c r="N188" s="222"/>
      <c r="O188" s="222"/>
      <c r="P188" s="222"/>
      <c r="Q188" s="222"/>
      <c r="R188" s="222"/>
      <c r="S188" s="222"/>
      <c r="T188" s="223"/>
      <c r="AT188" s="224" t="s">
        <v>142</v>
      </c>
      <c r="AU188" s="224" t="s">
        <v>82</v>
      </c>
      <c r="AV188" s="12" t="s">
        <v>82</v>
      </c>
      <c r="AW188" s="12" t="s">
        <v>36</v>
      </c>
      <c r="AX188" s="12" t="s">
        <v>73</v>
      </c>
      <c r="AY188" s="224" t="s">
        <v>131</v>
      </c>
    </row>
    <row r="189" spans="2:65" s="13" customFormat="1">
      <c r="B189" s="225"/>
      <c r="C189" s="226"/>
      <c r="D189" s="227" t="s">
        <v>142</v>
      </c>
      <c r="E189" s="228" t="s">
        <v>22</v>
      </c>
      <c r="F189" s="229" t="s">
        <v>147</v>
      </c>
      <c r="G189" s="226"/>
      <c r="H189" s="230">
        <v>43.29</v>
      </c>
      <c r="I189" s="231"/>
      <c r="J189" s="226"/>
      <c r="K189" s="226"/>
      <c r="L189" s="232"/>
      <c r="M189" s="233"/>
      <c r="N189" s="234"/>
      <c r="O189" s="234"/>
      <c r="P189" s="234"/>
      <c r="Q189" s="234"/>
      <c r="R189" s="234"/>
      <c r="S189" s="234"/>
      <c r="T189" s="235"/>
      <c r="AT189" s="236" t="s">
        <v>142</v>
      </c>
      <c r="AU189" s="236" t="s">
        <v>82</v>
      </c>
      <c r="AV189" s="13" t="s">
        <v>138</v>
      </c>
      <c r="AW189" s="13" t="s">
        <v>36</v>
      </c>
      <c r="AX189" s="13" t="s">
        <v>10</v>
      </c>
      <c r="AY189" s="236" t="s">
        <v>131</v>
      </c>
    </row>
    <row r="190" spans="2:65" s="1" customFormat="1" ht="28.9" customHeight="1">
      <c r="B190" s="41"/>
      <c r="C190" s="189" t="s">
        <v>300</v>
      </c>
      <c r="D190" s="189" t="s">
        <v>133</v>
      </c>
      <c r="E190" s="190" t="s">
        <v>301</v>
      </c>
      <c r="F190" s="191" t="s">
        <v>302</v>
      </c>
      <c r="G190" s="192" t="s">
        <v>136</v>
      </c>
      <c r="H190" s="193">
        <v>1.45</v>
      </c>
      <c r="I190" s="194"/>
      <c r="J190" s="193">
        <f>ROUND(I190*H190,0)</f>
        <v>0</v>
      </c>
      <c r="K190" s="191" t="s">
        <v>137</v>
      </c>
      <c r="L190" s="61"/>
      <c r="M190" s="195" t="s">
        <v>22</v>
      </c>
      <c r="N190" s="196" t="s">
        <v>44</v>
      </c>
      <c r="O190" s="42"/>
      <c r="P190" s="197">
        <f>O190*H190</f>
        <v>0</v>
      </c>
      <c r="Q190" s="197">
        <v>2.2563399999999998</v>
      </c>
      <c r="R190" s="197">
        <f>Q190*H190</f>
        <v>3.2716929999999995</v>
      </c>
      <c r="S190" s="197">
        <v>0</v>
      </c>
      <c r="T190" s="198">
        <f>S190*H190</f>
        <v>0</v>
      </c>
      <c r="AR190" s="24" t="s">
        <v>138</v>
      </c>
      <c r="AT190" s="24" t="s">
        <v>133</v>
      </c>
      <c r="AU190" s="24" t="s">
        <v>82</v>
      </c>
      <c r="AY190" s="24" t="s">
        <v>131</v>
      </c>
      <c r="BE190" s="199">
        <f>IF(N190="základní",J190,0)</f>
        <v>0</v>
      </c>
      <c r="BF190" s="199">
        <f>IF(N190="snížená",J190,0)</f>
        <v>0</v>
      </c>
      <c r="BG190" s="199">
        <f>IF(N190="zákl. přenesená",J190,0)</f>
        <v>0</v>
      </c>
      <c r="BH190" s="199">
        <f>IF(N190="sníž. přenesená",J190,0)</f>
        <v>0</v>
      </c>
      <c r="BI190" s="199">
        <f>IF(N190="nulová",J190,0)</f>
        <v>0</v>
      </c>
      <c r="BJ190" s="24" t="s">
        <v>10</v>
      </c>
      <c r="BK190" s="199">
        <f>ROUND(I190*H190,0)</f>
        <v>0</v>
      </c>
      <c r="BL190" s="24" t="s">
        <v>138</v>
      </c>
      <c r="BM190" s="24" t="s">
        <v>303</v>
      </c>
    </row>
    <row r="191" spans="2:65" s="1" customFormat="1" ht="202.5">
      <c r="B191" s="41"/>
      <c r="C191" s="63"/>
      <c r="D191" s="200" t="s">
        <v>140</v>
      </c>
      <c r="E191" s="63"/>
      <c r="F191" s="201" t="s">
        <v>304</v>
      </c>
      <c r="G191" s="63"/>
      <c r="H191" s="63"/>
      <c r="I191" s="159"/>
      <c r="J191" s="63"/>
      <c r="K191" s="63"/>
      <c r="L191" s="61"/>
      <c r="M191" s="202"/>
      <c r="N191" s="42"/>
      <c r="O191" s="42"/>
      <c r="P191" s="42"/>
      <c r="Q191" s="42"/>
      <c r="R191" s="42"/>
      <c r="S191" s="42"/>
      <c r="T191" s="78"/>
      <c r="AT191" s="24" t="s">
        <v>140</v>
      </c>
      <c r="AU191" s="24" t="s">
        <v>82</v>
      </c>
    </row>
    <row r="192" spans="2:65" s="11" customFormat="1">
      <c r="B192" s="203"/>
      <c r="C192" s="204"/>
      <c r="D192" s="200" t="s">
        <v>142</v>
      </c>
      <c r="E192" s="205" t="s">
        <v>22</v>
      </c>
      <c r="F192" s="206" t="s">
        <v>145</v>
      </c>
      <c r="G192" s="204"/>
      <c r="H192" s="207" t="s">
        <v>22</v>
      </c>
      <c r="I192" s="208"/>
      <c r="J192" s="204"/>
      <c r="K192" s="204"/>
      <c r="L192" s="209"/>
      <c r="M192" s="210"/>
      <c r="N192" s="211"/>
      <c r="O192" s="211"/>
      <c r="P192" s="211"/>
      <c r="Q192" s="211"/>
      <c r="R192" s="211"/>
      <c r="S192" s="211"/>
      <c r="T192" s="212"/>
      <c r="AT192" s="213" t="s">
        <v>142</v>
      </c>
      <c r="AU192" s="213" t="s">
        <v>82</v>
      </c>
      <c r="AV192" s="11" t="s">
        <v>10</v>
      </c>
      <c r="AW192" s="11" t="s">
        <v>36</v>
      </c>
      <c r="AX192" s="11" t="s">
        <v>73</v>
      </c>
      <c r="AY192" s="213" t="s">
        <v>131</v>
      </c>
    </row>
    <row r="193" spans="2:65" s="12" customFormat="1">
      <c r="B193" s="214"/>
      <c r="C193" s="215"/>
      <c r="D193" s="227" t="s">
        <v>142</v>
      </c>
      <c r="E193" s="237" t="s">
        <v>22</v>
      </c>
      <c r="F193" s="238" t="s">
        <v>305</v>
      </c>
      <c r="G193" s="215"/>
      <c r="H193" s="239">
        <v>1.45</v>
      </c>
      <c r="I193" s="219"/>
      <c r="J193" s="215"/>
      <c r="K193" s="215"/>
      <c r="L193" s="220"/>
      <c r="M193" s="221"/>
      <c r="N193" s="222"/>
      <c r="O193" s="222"/>
      <c r="P193" s="222"/>
      <c r="Q193" s="222"/>
      <c r="R193" s="222"/>
      <c r="S193" s="222"/>
      <c r="T193" s="223"/>
      <c r="AT193" s="224" t="s">
        <v>142</v>
      </c>
      <c r="AU193" s="224" t="s">
        <v>82</v>
      </c>
      <c r="AV193" s="12" t="s">
        <v>82</v>
      </c>
      <c r="AW193" s="12" t="s">
        <v>36</v>
      </c>
      <c r="AX193" s="12" t="s">
        <v>10</v>
      </c>
      <c r="AY193" s="224" t="s">
        <v>131</v>
      </c>
    </row>
    <row r="194" spans="2:65" s="1" customFormat="1" ht="28.9" customHeight="1">
      <c r="B194" s="41"/>
      <c r="C194" s="189" t="s">
        <v>306</v>
      </c>
      <c r="D194" s="189" t="s">
        <v>133</v>
      </c>
      <c r="E194" s="190" t="s">
        <v>307</v>
      </c>
      <c r="F194" s="191" t="s">
        <v>308</v>
      </c>
      <c r="G194" s="192" t="s">
        <v>136</v>
      </c>
      <c r="H194" s="193">
        <v>39.5</v>
      </c>
      <c r="I194" s="194"/>
      <c r="J194" s="193">
        <f>ROUND(I194*H194,0)</f>
        <v>0</v>
      </c>
      <c r="K194" s="191" t="s">
        <v>137</v>
      </c>
      <c r="L194" s="61"/>
      <c r="M194" s="195" t="s">
        <v>22</v>
      </c>
      <c r="N194" s="196" t="s">
        <v>44</v>
      </c>
      <c r="O194" s="42"/>
      <c r="P194" s="197">
        <f>O194*H194</f>
        <v>0</v>
      </c>
      <c r="Q194" s="197">
        <v>2.45329</v>
      </c>
      <c r="R194" s="197">
        <f>Q194*H194</f>
        <v>96.904955000000001</v>
      </c>
      <c r="S194" s="197">
        <v>0</v>
      </c>
      <c r="T194" s="198">
        <f>S194*H194</f>
        <v>0</v>
      </c>
      <c r="AR194" s="24" t="s">
        <v>138</v>
      </c>
      <c r="AT194" s="24" t="s">
        <v>133</v>
      </c>
      <c r="AU194" s="24" t="s">
        <v>82</v>
      </c>
      <c r="AY194" s="24" t="s">
        <v>131</v>
      </c>
      <c r="BE194" s="199">
        <f>IF(N194="základní",J194,0)</f>
        <v>0</v>
      </c>
      <c r="BF194" s="199">
        <f>IF(N194="snížená",J194,0)</f>
        <v>0</v>
      </c>
      <c r="BG194" s="199">
        <f>IF(N194="zákl. přenesená",J194,0)</f>
        <v>0</v>
      </c>
      <c r="BH194" s="199">
        <f>IF(N194="sníž. přenesená",J194,0)</f>
        <v>0</v>
      </c>
      <c r="BI194" s="199">
        <f>IF(N194="nulová",J194,0)</f>
        <v>0</v>
      </c>
      <c r="BJ194" s="24" t="s">
        <v>10</v>
      </c>
      <c r="BK194" s="199">
        <f>ROUND(I194*H194,0)</f>
        <v>0</v>
      </c>
      <c r="BL194" s="24" t="s">
        <v>138</v>
      </c>
      <c r="BM194" s="24" t="s">
        <v>309</v>
      </c>
    </row>
    <row r="195" spans="2:65" s="1" customFormat="1" ht="202.5">
      <c r="B195" s="41"/>
      <c r="C195" s="63"/>
      <c r="D195" s="200" t="s">
        <v>140</v>
      </c>
      <c r="E195" s="63"/>
      <c r="F195" s="201" t="s">
        <v>304</v>
      </c>
      <c r="G195" s="63"/>
      <c r="H195" s="63"/>
      <c r="I195" s="159"/>
      <c r="J195" s="63"/>
      <c r="K195" s="63"/>
      <c r="L195" s="61"/>
      <c r="M195" s="202"/>
      <c r="N195" s="42"/>
      <c r="O195" s="42"/>
      <c r="P195" s="42"/>
      <c r="Q195" s="42"/>
      <c r="R195" s="42"/>
      <c r="S195" s="42"/>
      <c r="T195" s="78"/>
      <c r="AT195" s="24" t="s">
        <v>140</v>
      </c>
      <c r="AU195" s="24" t="s">
        <v>82</v>
      </c>
    </row>
    <row r="196" spans="2:65" s="11" customFormat="1">
      <c r="B196" s="203"/>
      <c r="C196" s="204"/>
      <c r="D196" s="200" t="s">
        <v>142</v>
      </c>
      <c r="E196" s="205" t="s">
        <v>22</v>
      </c>
      <c r="F196" s="206" t="s">
        <v>310</v>
      </c>
      <c r="G196" s="204"/>
      <c r="H196" s="207" t="s">
        <v>22</v>
      </c>
      <c r="I196" s="208"/>
      <c r="J196" s="204"/>
      <c r="K196" s="204"/>
      <c r="L196" s="209"/>
      <c r="M196" s="210"/>
      <c r="N196" s="211"/>
      <c r="O196" s="211"/>
      <c r="P196" s="211"/>
      <c r="Q196" s="211"/>
      <c r="R196" s="211"/>
      <c r="S196" s="211"/>
      <c r="T196" s="212"/>
      <c r="AT196" s="213" t="s">
        <v>142</v>
      </c>
      <c r="AU196" s="213" t="s">
        <v>82</v>
      </c>
      <c r="AV196" s="11" t="s">
        <v>10</v>
      </c>
      <c r="AW196" s="11" t="s">
        <v>36</v>
      </c>
      <c r="AX196" s="11" t="s">
        <v>73</v>
      </c>
      <c r="AY196" s="213" t="s">
        <v>131</v>
      </c>
    </row>
    <row r="197" spans="2:65" s="12" customFormat="1">
      <c r="B197" s="214"/>
      <c r="C197" s="215"/>
      <c r="D197" s="227" t="s">
        <v>142</v>
      </c>
      <c r="E197" s="237" t="s">
        <v>22</v>
      </c>
      <c r="F197" s="238" t="s">
        <v>311</v>
      </c>
      <c r="G197" s="215"/>
      <c r="H197" s="239">
        <v>39.5</v>
      </c>
      <c r="I197" s="219"/>
      <c r="J197" s="215"/>
      <c r="K197" s="215"/>
      <c r="L197" s="220"/>
      <c r="M197" s="221"/>
      <c r="N197" s="222"/>
      <c r="O197" s="222"/>
      <c r="P197" s="222"/>
      <c r="Q197" s="222"/>
      <c r="R197" s="222"/>
      <c r="S197" s="222"/>
      <c r="T197" s="223"/>
      <c r="AT197" s="224" t="s">
        <v>142</v>
      </c>
      <c r="AU197" s="224" t="s">
        <v>82</v>
      </c>
      <c r="AV197" s="12" t="s">
        <v>82</v>
      </c>
      <c r="AW197" s="12" t="s">
        <v>36</v>
      </c>
      <c r="AX197" s="12" t="s">
        <v>10</v>
      </c>
      <c r="AY197" s="224" t="s">
        <v>131</v>
      </c>
    </row>
    <row r="198" spans="2:65" s="1" customFormat="1" ht="28.9" customHeight="1">
      <c r="B198" s="41"/>
      <c r="C198" s="189" t="s">
        <v>312</v>
      </c>
      <c r="D198" s="189" t="s">
        <v>133</v>
      </c>
      <c r="E198" s="190" t="s">
        <v>307</v>
      </c>
      <c r="F198" s="191" t="s">
        <v>308</v>
      </c>
      <c r="G198" s="192" t="s">
        <v>136</v>
      </c>
      <c r="H198" s="193">
        <v>30.63</v>
      </c>
      <c r="I198" s="194"/>
      <c r="J198" s="193">
        <f>ROUND(I198*H198,0)</f>
        <v>0</v>
      </c>
      <c r="K198" s="191" t="s">
        <v>137</v>
      </c>
      <c r="L198" s="61"/>
      <c r="M198" s="195" t="s">
        <v>22</v>
      </c>
      <c r="N198" s="196" t="s">
        <v>44</v>
      </c>
      <c r="O198" s="42"/>
      <c r="P198" s="197">
        <f>O198*H198</f>
        <v>0</v>
      </c>
      <c r="Q198" s="197">
        <v>2.45329</v>
      </c>
      <c r="R198" s="197">
        <f>Q198*H198</f>
        <v>75.144272700000002</v>
      </c>
      <c r="S198" s="197">
        <v>0</v>
      </c>
      <c r="T198" s="198">
        <f>S198*H198</f>
        <v>0</v>
      </c>
      <c r="AR198" s="24" t="s">
        <v>138</v>
      </c>
      <c r="AT198" s="24" t="s">
        <v>133</v>
      </c>
      <c r="AU198" s="24" t="s">
        <v>82</v>
      </c>
      <c r="AY198" s="24" t="s">
        <v>131</v>
      </c>
      <c r="BE198" s="199">
        <f>IF(N198="základní",J198,0)</f>
        <v>0</v>
      </c>
      <c r="BF198" s="199">
        <f>IF(N198="snížená",J198,0)</f>
        <v>0</v>
      </c>
      <c r="BG198" s="199">
        <f>IF(N198="zákl. přenesená",J198,0)</f>
        <v>0</v>
      </c>
      <c r="BH198" s="199">
        <f>IF(N198="sníž. přenesená",J198,0)</f>
        <v>0</v>
      </c>
      <c r="BI198" s="199">
        <f>IF(N198="nulová",J198,0)</f>
        <v>0</v>
      </c>
      <c r="BJ198" s="24" t="s">
        <v>10</v>
      </c>
      <c r="BK198" s="199">
        <f>ROUND(I198*H198,0)</f>
        <v>0</v>
      </c>
      <c r="BL198" s="24" t="s">
        <v>138</v>
      </c>
      <c r="BM198" s="24" t="s">
        <v>313</v>
      </c>
    </row>
    <row r="199" spans="2:65" s="1" customFormat="1" ht="202.5">
      <c r="B199" s="41"/>
      <c r="C199" s="63"/>
      <c r="D199" s="200" t="s">
        <v>140</v>
      </c>
      <c r="E199" s="63"/>
      <c r="F199" s="201" t="s">
        <v>304</v>
      </c>
      <c r="G199" s="63"/>
      <c r="H199" s="63"/>
      <c r="I199" s="159"/>
      <c r="J199" s="63"/>
      <c r="K199" s="63"/>
      <c r="L199" s="61"/>
      <c r="M199" s="202"/>
      <c r="N199" s="42"/>
      <c r="O199" s="42"/>
      <c r="P199" s="42"/>
      <c r="Q199" s="42"/>
      <c r="R199" s="42"/>
      <c r="S199" s="42"/>
      <c r="T199" s="78"/>
      <c r="AT199" s="24" t="s">
        <v>140</v>
      </c>
      <c r="AU199" s="24" t="s">
        <v>82</v>
      </c>
    </row>
    <row r="200" spans="2:65" s="12" customFormat="1">
      <c r="B200" s="214"/>
      <c r="C200" s="215"/>
      <c r="D200" s="227" t="s">
        <v>142</v>
      </c>
      <c r="E200" s="237" t="s">
        <v>22</v>
      </c>
      <c r="F200" s="238" t="s">
        <v>314</v>
      </c>
      <c r="G200" s="215"/>
      <c r="H200" s="239">
        <v>30.63</v>
      </c>
      <c r="I200" s="219"/>
      <c r="J200" s="215"/>
      <c r="K200" s="215"/>
      <c r="L200" s="220"/>
      <c r="M200" s="221"/>
      <c r="N200" s="222"/>
      <c r="O200" s="222"/>
      <c r="P200" s="222"/>
      <c r="Q200" s="222"/>
      <c r="R200" s="222"/>
      <c r="S200" s="222"/>
      <c r="T200" s="223"/>
      <c r="AT200" s="224" t="s">
        <v>142</v>
      </c>
      <c r="AU200" s="224" t="s">
        <v>82</v>
      </c>
      <c r="AV200" s="12" t="s">
        <v>82</v>
      </c>
      <c r="AW200" s="12" t="s">
        <v>36</v>
      </c>
      <c r="AX200" s="12" t="s">
        <v>10</v>
      </c>
      <c r="AY200" s="224" t="s">
        <v>131</v>
      </c>
    </row>
    <row r="201" spans="2:65" s="1" customFormat="1" ht="28.9" customHeight="1">
      <c r="B201" s="41"/>
      <c r="C201" s="189" t="s">
        <v>315</v>
      </c>
      <c r="D201" s="189" t="s">
        <v>133</v>
      </c>
      <c r="E201" s="190" t="s">
        <v>316</v>
      </c>
      <c r="F201" s="191" t="s">
        <v>317</v>
      </c>
      <c r="G201" s="192" t="s">
        <v>136</v>
      </c>
      <c r="H201" s="193">
        <v>39.5</v>
      </c>
      <c r="I201" s="194"/>
      <c r="J201" s="193">
        <f>ROUND(I201*H201,0)</f>
        <v>0</v>
      </c>
      <c r="K201" s="191" t="s">
        <v>137</v>
      </c>
      <c r="L201" s="61"/>
      <c r="M201" s="195" t="s">
        <v>22</v>
      </c>
      <c r="N201" s="196" t="s">
        <v>44</v>
      </c>
      <c r="O201" s="42"/>
      <c r="P201" s="197">
        <f>O201*H201</f>
        <v>0</v>
      </c>
      <c r="Q201" s="197">
        <v>0</v>
      </c>
      <c r="R201" s="197">
        <f>Q201*H201</f>
        <v>0</v>
      </c>
      <c r="S201" s="197">
        <v>0</v>
      </c>
      <c r="T201" s="198">
        <f>S201*H201</f>
        <v>0</v>
      </c>
      <c r="AR201" s="24" t="s">
        <v>138</v>
      </c>
      <c r="AT201" s="24" t="s">
        <v>133</v>
      </c>
      <c r="AU201" s="24" t="s">
        <v>82</v>
      </c>
      <c r="AY201" s="24" t="s">
        <v>131</v>
      </c>
      <c r="BE201" s="199">
        <f>IF(N201="základní",J201,0)</f>
        <v>0</v>
      </c>
      <c r="BF201" s="199">
        <f>IF(N201="snížená",J201,0)</f>
        <v>0</v>
      </c>
      <c r="BG201" s="199">
        <f>IF(N201="zákl. přenesená",J201,0)</f>
        <v>0</v>
      </c>
      <c r="BH201" s="199">
        <f>IF(N201="sníž. přenesená",J201,0)</f>
        <v>0</v>
      </c>
      <c r="BI201" s="199">
        <f>IF(N201="nulová",J201,0)</f>
        <v>0</v>
      </c>
      <c r="BJ201" s="24" t="s">
        <v>10</v>
      </c>
      <c r="BK201" s="199">
        <f>ROUND(I201*H201,0)</f>
        <v>0</v>
      </c>
      <c r="BL201" s="24" t="s">
        <v>138</v>
      </c>
      <c r="BM201" s="24" t="s">
        <v>318</v>
      </c>
    </row>
    <row r="202" spans="2:65" s="1" customFormat="1" ht="81">
      <c r="B202" s="41"/>
      <c r="C202" s="63"/>
      <c r="D202" s="227" t="s">
        <v>140</v>
      </c>
      <c r="E202" s="63"/>
      <c r="F202" s="240" t="s">
        <v>319</v>
      </c>
      <c r="G202" s="63"/>
      <c r="H202" s="63"/>
      <c r="I202" s="159"/>
      <c r="J202" s="63"/>
      <c r="K202" s="63"/>
      <c r="L202" s="61"/>
      <c r="M202" s="202"/>
      <c r="N202" s="42"/>
      <c r="O202" s="42"/>
      <c r="P202" s="42"/>
      <c r="Q202" s="42"/>
      <c r="R202" s="42"/>
      <c r="S202" s="42"/>
      <c r="T202" s="78"/>
      <c r="AT202" s="24" t="s">
        <v>140</v>
      </c>
      <c r="AU202" s="24" t="s">
        <v>82</v>
      </c>
    </row>
    <row r="203" spans="2:65" s="1" customFormat="1" ht="28.9" customHeight="1">
      <c r="B203" s="41"/>
      <c r="C203" s="189" t="s">
        <v>320</v>
      </c>
      <c r="D203" s="189" t="s">
        <v>133</v>
      </c>
      <c r="E203" s="190" t="s">
        <v>321</v>
      </c>
      <c r="F203" s="191" t="s">
        <v>322</v>
      </c>
      <c r="G203" s="192" t="s">
        <v>136</v>
      </c>
      <c r="H203" s="193">
        <v>39.5</v>
      </c>
      <c r="I203" s="194"/>
      <c r="J203" s="193">
        <f>ROUND(I203*H203,0)</f>
        <v>0</v>
      </c>
      <c r="K203" s="191" t="s">
        <v>137</v>
      </c>
      <c r="L203" s="61"/>
      <c r="M203" s="195" t="s">
        <v>22</v>
      </c>
      <c r="N203" s="196" t="s">
        <v>44</v>
      </c>
      <c r="O203" s="42"/>
      <c r="P203" s="197">
        <f>O203*H203</f>
        <v>0</v>
      </c>
      <c r="Q203" s="197">
        <v>3.0300000000000001E-2</v>
      </c>
      <c r="R203" s="197">
        <f>Q203*H203</f>
        <v>1.19685</v>
      </c>
      <c r="S203" s="197">
        <v>0</v>
      </c>
      <c r="T203" s="198">
        <f>S203*H203</f>
        <v>0</v>
      </c>
      <c r="AR203" s="24" t="s">
        <v>138</v>
      </c>
      <c r="AT203" s="24" t="s">
        <v>133</v>
      </c>
      <c r="AU203" s="24" t="s">
        <v>82</v>
      </c>
      <c r="AY203" s="24" t="s">
        <v>131</v>
      </c>
      <c r="BE203" s="199">
        <f>IF(N203="základní",J203,0)</f>
        <v>0</v>
      </c>
      <c r="BF203" s="199">
        <f>IF(N203="snížená",J203,0)</f>
        <v>0</v>
      </c>
      <c r="BG203" s="199">
        <f>IF(N203="zákl. přenesená",J203,0)</f>
        <v>0</v>
      </c>
      <c r="BH203" s="199">
        <f>IF(N203="sníž. přenesená",J203,0)</f>
        <v>0</v>
      </c>
      <c r="BI203" s="199">
        <f>IF(N203="nulová",J203,0)</f>
        <v>0</v>
      </c>
      <c r="BJ203" s="24" t="s">
        <v>10</v>
      </c>
      <c r="BK203" s="199">
        <f>ROUND(I203*H203,0)</f>
        <v>0</v>
      </c>
      <c r="BL203" s="24" t="s">
        <v>138</v>
      </c>
      <c r="BM203" s="24" t="s">
        <v>323</v>
      </c>
    </row>
    <row r="204" spans="2:65" s="12" customFormat="1">
      <c r="B204" s="214"/>
      <c r="C204" s="215"/>
      <c r="D204" s="227" t="s">
        <v>142</v>
      </c>
      <c r="E204" s="237" t="s">
        <v>22</v>
      </c>
      <c r="F204" s="238" t="s">
        <v>324</v>
      </c>
      <c r="G204" s="215"/>
      <c r="H204" s="239">
        <v>39.5</v>
      </c>
      <c r="I204" s="219"/>
      <c r="J204" s="215"/>
      <c r="K204" s="215"/>
      <c r="L204" s="220"/>
      <c r="M204" s="221"/>
      <c r="N204" s="222"/>
      <c r="O204" s="222"/>
      <c r="P204" s="222"/>
      <c r="Q204" s="222"/>
      <c r="R204" s="222"/>
      <c r="S204" s="222"/>
      <c r="T204" s="223"/>
      <c r="AT204" s="224" t="s">
        <v>142</v>
      </c>
      <c r="AU204" s="224" t="s">
        <v>82</v>
      </c>
      <c r="AV204" s="12" t="s">
        <v>82</v>
      </c>
      <c r="AW204" s="12" t="s">
        <v>36</v>
      </c>
      <c r="AX204" s="12" t="s">
        <v>10</v>
      </c>
      <c r="AY204" s="224" t="s">
        <v>131</v>
      </c>
    </row>
    <row r="205" spans="2:65" s="1" customFormat="1" ht="20.45" customHeight="1">
      <c r="B205" s="41"/>
      <c r="C205" s="189" t="s">
        <v>325</v>
      </c>
      <c r="D205" s="189" t="s">
        <v>133</v>
      </c>
      <c r="E205" s="190" t="s">
        <v>326</v>
      </c>
      <c r="F205" s="191" t="s">
        <v>327</v>
      </c>
      <c r="G205" s="192" t="s">
        <v>212</v>
      </c>
      <c r="H205" s="193">
        <v>80</v>
      </c>
      <c r="I205" s="194"/>
      <c r="J205" s="193">
        <f>ROUND(I205*H205,0)</f>
        <v>0</v>
      </c>
      <c r="K205" s="191" t="s">
        <v>137</v>
      </c>
      <c r="L205" s="61"/>
      <c r="M205" s="195" t="s">
        <v>22</v>
      </c>
      <c r="N205" s="196" t="s">
        <v>44</v>
      </c>
      <c r="O205" s="42"/>
      <c r="P205" s="197">
        <f>O205*H205</f>
        <v>0</v>
      </c>
      <c r="Q205" s="197">
        <v>2.1000000000000001E-4</v>
      </c>
      <c r="R205" s="197">
        <f>Q205*H205</f>
        <v>1.6800000000000002E-2</v>
      </c>
      <c r="S205" s="197">
        <v>0</v>
      </c>
      <c r="T205" s="198">
        <f>S205*H205</f>
        <v>0</v>
      </c>
      <c r="AR205" s="24" t="s">
        <v>138</v>
      </c>
      <c r="AT205" s="24" t="s">
        <v>133</v>
      </c>
      <c r="AU205" s="24" t="s">
        <v>82</v>
      </c>
      <c r="AY205" s="24" t="s">
        <v>131</v>
      </c>
      <c r="BE205" s="199">
        <f>IF(N205="základní",J205,0)</f>
        <v>0</v>
      </c>
      <c r="BF205" s="199">
        <f>IF(N205="snížená",J205,0)</f>
        <v>0</v>
      </c>
      <c r="BG205" s="199">
        <f>IF(N205="zákl. přenesená",J205,0)</f>
        <v>0</v>
      </c>
      <c r="BH205" s="199">
        <f>IF(N205="sníž. přenesená",J205,0)</f>
        <v>0</v>
      </c>
      <c r="BI205" s="199">
        <f>IF(N205="nulová",J205,0)</f>
        <v>0</v>
      </c>
      <c r="BJ205" s="24" t="s">
        <v>10</v>
      </c>
      <c r="BK205" s="199">
        <f>ROUND(I205*H205,0)</f>
        <v>0</v>
      </c>
      <c r="BL205" s="24" t="s">
        <v>138</v>
      </c>
      <c r="BM205" s="24" t="s">
        <v>328</v>
      </c>
    </row>
    <row r="206" spans="2:65" s="1" customFormat="1" ht="54">
      <c r="B206" s="41"/>
      <c r="C206" s="63"/>
      <c r="D206" s="200" t="s">
        <v>140</v>
      </c>
      <c r="E206" s="63"/>
      <c r="F206" s="201" t="s">
        <v>329</v>
      </c>
      <c r="G206" s="63"/>
      <c r="H206" s="63"/>
      <c r="I206" s="159"/>
      <c r="J206" s="63"/>
      <c r="K206" s="63"/>
      <c r="L206" s="61"/>
      <c r="M206" s="202"/>
      <c r="N206" s="42"/>
      <c r="O206" s="42"/>
      <c r="P206" s="42"/>
      <c r="Q206" s="42"/>
      <c r="R206" s="42"/>
      <c r="S206" s="42"/>
      <c r="T206" s="78"/>
      <c r="AT206" s="24" t="s">
        <v>140</v>
      </c>
      <c r="AU206" s="24" t="s">
        <v>82</v>
      </c>
    </row>
    <row r="207" spans="2:65" s="12" customFormat="1">
      <c r="B207" s="214"/>
      <c r="C207" s="215"/>
      <c r="D207" s="227" t="s">
        <v>142</v>
      </c>
      <c r="E207" s="237" t="s">
        <v>22</v>
      </c>
      <c r="F207" s="238" t="s">
        <v>330</v>
      </c>
      <c r="G207" s="215"/>
      <c r="H207" s="239">
        <v>80</v>
      </c>
      <c r="I207" s="219"/>
      <c r="J207" s="215"/>
      <c r="K207" s="215"/>
      <c r="L207" s="220"/>
      <c r="M207" s="221"/>
      <c r="N207" s="222"/>
      <c r="O207" s="222"/>
      <c r="P207" s="222"/>
      <c r="Q207" s="222"/>
      <c r="R207" s="222"/>
      <c r="S207" s="222"/>
      <c r="T207" s="223"/>
      <c r="AT207" s="224" t="s">
        <v>142</v>
      </c>
      <c r="AU207" s="224" t="s">
        <v>82</v>
      </c>
      <c r="AV207" s="12" t="s">
        <v>82</v>
      </c>
      <c r="AW207" s="12" t="s">
        <v>36</v>
      </c>
      <c r="AX207" s="12" t="s">
        <v>10</v>
      </c>
      <c r="AY207" s="224" t="s">
        <v>131</v>
      </c>
    </row>
    <row r="208" spans="2:65" s="1" customFormat="1" ht="28.9" customHeight="1">
      <c r="B208" s="41"/>
      <c r="C208" s="189" t="s">
        <v>331</v>
      </c>
      <c r="D208" s="189" t="s">
        <v>133</v>
      </c>
      <c r="E208" s="190" t="s">
        <v>332</v>
      </c>
      <c r="F208" s="191" t="s">
        <v>333</v>
      </c>
      <c r="G208" s="192" t="s">
        <v>212</v>
      </c>
      <c r="H208" s="193">
        <v>80</v>
      </c>
      <c r="I208" s="194"/>
      <c r="J208" s="193">
        <f>ROUND(I208*H208,0)</f>
        <v>0</v>
      </c>
      <c r="K208" s="191" t="s">
        <v>137</v>
      </c>
      <c r="L208" s="61"/>
      <c r="M208" s="195" t="s">
        <v>22</v>
      </c>
      <c r="N208" s="196" t="s">
        <v>44</v>
      </c>
      <c r="O208" s="42"/>
      <c r="P208" s="197">
        <f>O208*H208</f>
        <v>0</v>
      </c>
      <c r="Q208" s="197">
        <v>0</v>
      </c>
      <c r="R208" s="197">
        <f>Q208*H208</f>
        <v>0</v>
      </c>
      <c r="S208" s="197">
        <v>0</v>
      </c>
      <c r="T208" s="198">
        <f>S208*H208</f>
        <v>0</v>
      </c>
      <c r="AR208" s="24" t="s">
        <v>138</v>
      </c>
      <c r="AT208" s="24" t="s">
        <v>133</v>
      </c>
      <c r="AU208" s="24" t="s">
        <v>82</v>
      </c>
      <c r="AY208" s="24" t="s">
        <v>131</v>
      </c>
      <c r="BE208" s="199">
        <f>IF(N208="základní",J208,0)</f>
        <v>0</v>
      </c>
      <c r="BF208" s="199">
        <f>IF(N208="snížená",J208,0)</f>
        <v>0</v>
      </c>
      <c r="BG208" s="199">
        <f>IF(N208="zákl. přenesená",J208,0)</f>
        <v>0</v>
      </c>
      <c r="BH208" s="199">
        <f>IF(N208="sníž. přenesená",J208,0)</f>
        <v>0</v>
      </c>
      <c r="BI208" s="199">
        <f>IF(N208="nulová",J208,0)</f>
        <v>0</v>
      </c>
      <c r="BJ208" s="24" t="s">
        <v>10</v>
      </c>
      <c r="BK208" s="199">
        <f>ROUND(I208*H208,0)</f>
        <v>0</v>
      </c>
      <c r="BL208" s="24" t="s">
        <v>138</v>
      </c>
      <c r="BM208" s="24" t="s">
        <v>334</v>
      </c>
    </row>
    <row r="209" spans="2:65" s="1" customFormat="1" ht="27">
      <c r="B209" s="41"/>
      <c r="C209" s="63"/>
      <c r="D209" s="200" t="s">
        <v>140</v>
      </c>
      <c r="E209" s="63"/>
      <c r="F209" s="201" t="s">
        <v>335</v>
      </c>
      <c r="G209" s="63"/>
      <c r="H209" s="63"/>
      <c r="I209" s="159"/>
      <c r="J209" s="63"/>
      <c r="K209" s="63"/>
      <c r="L209" s="61"/>
      <c r="M209" s="202"/>
      <c r="N209" s="42"/>
      <c r="O209" s="42"/>
      <c r="P209" s="42"/>
      <c r="Q209" s="42"/>
      <c r="R209" s="42"/>
      <c r="S209" s="42"/>
      <c r="T209" s="78"/>
      <c r="AT209" s="24" t="s">
        <v>140</v>
      </c>
      <c r="AU209" s="24" t="s">
        <v>82</v>
      </c>
    </row>
    <row r="210" spans="2:65" s="12" customFormat="1">
      <c r="B210" s="214"/>
      <c r="C210" s="215"/>
      <c r="D210" s="227" t="s">
        <v>142</v>
      </c>
      <c r="E210" s="237" t="s">
        <v>22</v>
      </c>
      <c r="F210" s="238" t="s">
        <v>336</v>
      </c>
      <c r="G210" s="215"/>
      <c r="H210" s="239">
        <v>80</v>
      </c>
      <c r="I210" s="219"/>
      <c r="J210" s="215"/>
      <c r="K210" s="215"/>
      <c r="L210" s="220"/>
      <c r="M210" s="221"/>
      <c r="N210" s="222"/>
      <c r="O210" s="222"/>
      <c r="P210" s="222"/>
      <c r="Q210" s="222"/>
      <c r="R210" s="222"/>
      <c r="S210" s="222"/>
      <c r="T210" s="223"/>
      <c r="AT210" s="224" t="s">
        <v>142</v>
      </c>
      <c r="AU210" s="224" t="s">
        <v>82</v>
      </c>
      <c r="AV210" s="12" t="s">
        <v>82</v>
      </c>
      <c r="AW210" s="12" t="s">
        <v>36</v>
      </c>
      <c r="AX210" s="12" t="s">
        <v>10</v>
      </c>
      <c r="AY210" s="224" t="s">
        <v>131</v>
      </c>
    </row>
    <row r="211" spans="2:65" s="1" customFormat="1" ht="28.9" customHeight="1">
      <c r="B211" s="41"/>
      <c r="C211" s="189" t="s">
        <v>337</v>
      </c>
      <c r="D211" s="189" t="s">
        <v>133</v>
      </c>
      <c r="E211" s="190" t="s">
        <v>338</v>
      </c>
      <c r="F211" s="191" t="s">
        <v>339</v>
      </c>
      <c r="G211" s="192" t="s">
        <v>136</v>
      </c>
      <c r="H211" s="193">
        <v>40.840000000000003</v>
      </c>
      <c r="I211" s="194"/>
      <c r="J211" s="193">
        <f>ROUND(I211*H211,0)</f>
        <v>0</v>
      </c>
      <c r="K211" s="191" t="s">
        <v>137</v>
      </c>
      <c r="L211" s="61"/>
      <c r="M211" s="195" t="s">
        <v>22</v>
      </c>
      <c r="N211" s="196" t="s">
        <v>44</v>
      </c>
      <c r="O211" s="42"/>
      <c r="P211" s="197">
        <f>O211*H211</f>
        <v>0</v>
      </c>
      <c r="Q211" s="197">
        <v>1.837</v>
      </c>
      <c r="R211" s="197">
        <f>Q211*H211</f>
        <v>75.023080000000007</v>
      </c>
      <c r="S211" s="197">
        <v>0</v>
      </c>
      <c r="T211" s="198">
        <f>S211*H211</f>
        <v>0</v>
      </c>
      <c r="AR211" s="24" t="s">
        <v>138</v>
      </c>
      <c r="AT211" s="24" t="s">
        <v>133</v>
      </c>
      <c r="AU211" s="24" t="s">
        <v>82</v>
      </c>
      <c r="AY211" s="24" t="s">
        <v>131</v>
      </c>
      <c r="BE211" s="199">
        <f>IF(N211="základní",J211,0)</f>
        <v>0</v>
      </c>
      <c r="BF211" s="199">
        <f>IF(N211="snížená",J211,0)</f>
        <v>0</v>
      </c>
      <c r="BG211" s="199">
        <f>IF(N211="zákl. přenesená",J211,0)</f>
        <v>0</v>
      </c>
      <c r="BH211" s="199">
        <f>IF(N211="sníž. přenesená",J211,0)</f>
        <v>0</v>
      </c>
      <c r="BI211" s="199">
        <f>IF(N211="nulová",J211,0)</f>
        <v>0</v>
      </c>
      <c r="BJ211" s="24" t="s">
        <v>10</v>
      </c>
      <c r="BK211" s="199">
        <f>ROUND(I211*H211,0)</f>
        <v>0</v>
      </c>
      <c r="BL211" s="24" t="s">
        <v>138</v>
      </c>
      <c r="BM211" s="24" t="s">
        <v>340</v>
      </c>
    </row>
    <row r="212" spans="2:65" s="1" customFormat="1" ht="40.5">
      <c r="B212" s="41"/>
      <c r="C212" s="63"/>
      <c r="D212" s="200" t="s">
        <v>140</v>
      </c>
      <c r="E212" s="63"/>
      <c r="F212" s="201" t="s">
        <v>341</v>
      </c>
      <c r="G212" s="63"/>
      <c r="H212" s="63"/>
      <c r="I212" s="159"/>
      <c r="J212" s="63"/>
      <c r="K212" s="63"/>
      <c r="L212" s="61"/>
      <c r="M212" s="202"/>
      <c r="N212" s="42"/>
      <c r="O212" s="42"/>
      <c r="P212" s="42"/>
      <c r="Q212" s="42"/>
      <c r="R212" s="42"/>
      <c r="S212" s="42"/>
      <c r="T212" s="78"/>
      <c r="AT212" s="24" t="s">
        <v>140</v>
      </c>
      <c r="AU212" s="24" t="s">
        <v>82</v>
      </c>
    </row>
    <row r="213" spans="2:65" s="12" customFormat="1">
      <c r="B213" s="214"/>
      <c r="C213" s="215"/>
      <c r="D213" s="200" t="s">
        <v>142</v>
      </c>
      <c r="E213" s="216" t="s">
        <v>22</v>
      </c>
      <c r="F213" s="217" t="s">
        <v>342</v>
      </c>
      <c r="G213" s="215"/>
      <c r="H213" s="218">
        <v>40.840000000000003</v>
      </c>
      <c r="I213" s="219"/>
      <c r="J213" s="215"/>
      <c r="K213" s="215"/>
      <c r="L213" s="220"/>
      <c r="M213" s="221"/>
      <c r="N213" s="222"/>
      <c r="O213" s="222"/>
      <c r="P213" s="222"/>
      <c r="Q213" s="222"/>
      <c r="R213" s="222"/>
      <c r="S213" s="222"/>
      <c r="T213" s="223"/>
      <c r="AT213" s="224" t="s">
        <v>142</v>
      </c>
      <c r="AU213" s="224" t="s">
        <v>82</v>
      </c>
      <c r="AV213" s="12" t="s">
        <v>82</v>
      </c>
      <c r="AW213" s="12" t="s">
        <v>36</v>
      </c>
      <c r="AX213" s="12" t="s">
        <v>10</v>
      </c>
      <c r="AY213" s="224" t="s">
        <v>131</v>
      </c>
    </row>
    <row r="214" spans="2:65" s="10" customFormat="1" ht="29.85" customHeight="1">
      <c r="B214" s="172"/>
      <c r="C214" s="173"/>
      <c r="D214" s="186" t="s">
        <v>72</v>
      </c>
      <c r="E214" s="187" t="s">
        <v>191</v>
      </c>
      <c r="F214" s="187" t="s">
        <v>343</v>
      </c>
      <c r="G214" s="173"/>
      <c r="H214" s="173"/>
      <c r="I214" s="176"/>
      <c r="J214" s="188">
        <f>BK214</f>
        <v>0</v>
      </c>
      <c r="K214" s="173"/>
      <c r="L214" s="178"/>
      <c r="M214" s="179"/>
      <c r="N214" s="180"/>
      <c r="O214" s="180"/>
      <c r="P214" s="181">
        <f>SUM(P215:P245)</f>
        <v>0</v>
      </c>
      <c r="Q214" s="180"/>
      <c r="R214" s="181">
        <f>SUM(R215:R245)</f>
        <v>3.0478070000000002</v>
      </c>
      <c r="S214" s="180"/>
      <c r="T214" s="182">
        <f>SUM(T215:T245)</f>
        <v>329.57236</v>
      </c>
      <c r="AR214" s="183" t="s">
        <v>10</v>
      </c>
      <c r="AT214" s="184" t="s">
        <v>72</v>
      </c>
      <c r="AU214" s="184" t="s">
        <v>10</v>
      </c>
      <c r="AY214" s="183" t="s">
        <v>131</v>
      </c>
      <c r="BK214" s="185">
        <f>SUM(BK215:BK245)</f>
        <v>0</v>
      </c>
    </row>
    <row r="215" spans="2:65" s="1" customFormat="1" ht="28.9" customHeight="1">
      <c r="B215" s="41"/>
      <c r="C215" s="189" t="s">
        <v>344</v>
      </c>
      <c r="D215" s="189" t="s">
        <v>133</v>
      </c>
      <c r="E215" s="190" t="s">
        <v>345</v>
      </c>
      <c r="F215" s="191" t="s">
        <v>346</v>
      </c>
      <c r="G215" s="192" t="s">
        <v>212</v>
      </c>
      <c r="H215" s="193">
        <v>78.400000000000006</v>
      </c>
      <c r="I215" s="194"/>
      <c r="J215" s="193">
        <f>ROUND(I215*H215,0)</f>
        <v>0</v>
      </c>
      <c r="K215" s="191" t="s">
        <v>137</v>
      </c>
      <c r="L215" s="61"/>
      <c r="M215" s="195" t="s">
        <v>22</v>
      </c>
      <c r="N215" s="196" t="s">
        <v>44</v>
      </c>
      <c r="O215" s="42"/>
      <c r="P215" s="197">
        <f>O215*H215</f>
        <v>0</v>
      </c>
      <c r="Q215" s="197">
        <v>8.0000000000000007E-5</v>
      </c>
      <c r="R215" s="197">
        <f>Q215*H215</f>
        <v>6.2720000000000007E-3</v>
      </c>
      <c r="S215" s="197">
        <v>0</v>
      </c>
      <c r="T215" s="198">
        <f>S215*H215</f>
        <v>0</v>
      </c>
      <c r="AR215" s="24" t="s">
        <v>138</v>
      </c>
      <c r="AT215" s="24" t="s">
        <v>133</v>
      </c>
      <c r="AU215" s="24" t="s">
        <v>82</v>
      </c>
      <c r="AY215" s="24" t="s">
        <v>131</v>
      </c>
      <c r="BE215" s="199">
        <f>IF(N215="základní",J215,0)</f>
        <v>0</v>
      </c>
      <c r="BF215" s="199">
        <f>IF(N215="snížená",J215,0)</f>
        <v>0</v>
      </c>
      <c r="BG215" s="199">
        <f>IF(N215="zákl. přenesená",J215,0)</f>
        <v>0</v>
      </c>
      <c r="BH215" s="199">
        <f>IF(N215="sníž. přenesená",J215,0)</f>
        <v>0</v>
      </c>
      <c r="BI215" s="199">
        <f>IF(N215="nulová",J215,0)</f>
        <v>0</v>
      </c>
      <c r="BJ215" s="24" t="s">
        <v>10</v>
      </c>
      <c r="BK215" s="199">
        <f>ROUND(I215*H215,0)</f>
        <v>0</v>
      </c>
      <c r="BL215" s="24" t="s">
        <v>138</v>
      </c>
      <c r="BM215" s="24" t="s">
        <v>347</v>
      </c>
    </row>
    <row r="216" spans="2:65" s="1" customFormat="1" ht="121.5">
      <c r="B216" s="41"/>
      <c r="C216" s="63"/>
      <c r="D216" s="200" t="s">
        <v>140</v>
      </c>
      <c r="E216" s="63"/>
      <c r="F216" s="201" t="s">
        <v>348</v>
      </c>
      <c r="G216" s="63"/>
      <c r="H216" s="63"/>
      <c r="I216" s="159"/>
      <c r="J216" s="63"/>
      <c r="K216" s="63"/>
      <c r="L216" s="61"/>
      <c r="M216" s="202"/>
      <c r="N216" s="42"/>
      <c r="O216" s="42"/>
      <c r="P216" s="42"/>
      <c r="Q216" s="42"/>
      <c r="R216" s="42"/>
      <c r="S216" s="42"/>
      <c r="T216" s="78"/>
      <c r="AT216" s="24" t="s">
        <v>140</v>
      </c>
      <c r="AU216" s="24" t="s">
        <v>82</v>
      </c>
    </row>
    <row r="217" spans="2:65" s="12" customFormat="1">
      <c r="B217" s="214"/>
      <c r="C217" s="215"/>
      <c r="D217" s="227" t="s">
        <v>142</v>
      </c>
      <c r="E217" s="237" t="s">
        <v>22</v>
      </c>
      <c r="F217" s="238" t="s">
        <v>349</v>
      </c>
      <c r="G217" s="215"/>
      <c r="H217" s="239">
        <v>78.400000000000006</v>
      </c>
      <c r="I217" s="219"/>
      <c r="J217" s="215"/>
      <c r="K217" s="215"/>
      <c r="L217" s="220"/>
      <c r="M217" s="221"/>
      <c r="N217" s="222"/>
      <c r="O217" s="222"/>
      <c r="P217" s="222"/>
      <c r="Q217" s="222"/>
      <c r="R217" s="222"/>
      <c r="S217" s="222"/>
      <c r="T217" s="223"/>
      <c r="AT217" s="224" t="s">
        <v>142</v>
      </c>
      <c r="AU217" s="224" t="s">
        <v>82</v>
      </c>
      <c r="AV217" s="12" t="s">
        <v>82</v>
      </c>
      <c r="AW217" s="12" t="s">
        <v>36</v>
      </c>
      <c r="AX217" s="12" t="s">
        <v>10</v>
      </c>
      <c r="AY217" s="224" t="s">
        <v>131</v>
      </c>
    </row>
    <row r="218" spans="2:65" s="1" customFormat="1" ht="28.9" customHeight="1">
      <c r="B218" s="41"/>
      <c r="C218" s="189" t="s">
        <v>350</v>
      </c>
      <c r="D218" s="189" t="s">
        <v>133</v>
      </c>
      <c r="E218" s="190" t="s">
        <v>351</v>
      </c>
      <c r="F218" s="191" t="s">
        <v>352</v>
      </c>
      <c r="G218" s="192" t="s">
        <v>212</v>
      </c>
      <c r="H218" s="193">
        <v>28.5</v>
      </c>
      <c r="I218" s="194"/>
      <c r="J218" s="193">
        <f>ROUND(I218*H218,0)</f>
        <v>0</v>
      </c>
      <c r="K218" s="191" t="s">
        <v>137</v>
      </c>
      <c r="L218" s="61"/>
      <c r="M218" s="195" t="s">
        <v>22</v>
      </c>
      <c r="N218" s="196" t="s">
        <v>44</v>
      </c>
      <c r="O218" s="42"/>
      <c r="P218" s="197">
        <f>O218*H218</f>
        <v>0</v>
      </c>
      <c r="Q218" s="197">
        <v>8.6190000000000003E-2</v>
      </c>
      <c r="R218" s="197">
        <f>Q218*H218</f>
        <v>2.4564150000000002</v>
      </c>
      <c r="S218" s="197">
        <v>0</v>
      </c>
      <c r="T218" s="198">
        <f>S218*H218</f>
        <v>0</v>
      </c>
      <c r="AR218" s="24" t="s">
        <v>138</v>
      </c>
      <c r="AT218" s="24" t="s">
        <v>133</v>
      </c>
      <c r="AU218" s="24" t="s">
        <v>82</v>
      </c>
      <c r="AY218" s="24" t="s">
        <v>131</v>
      </c>
      <c r="BE218" s="199">
        <f>IF(N218="základní",J218,0)</f>
        <v>0</v>
      </c>
      <c r="BF218" s="199">
        <f>IF(N218="snížená",J218,0)</f>
        <v>0</v>
      </c>
      <c r="BG218" s="199">
        <f>IF(N218="zákl. přenesená",J218,0)</f>
        <v>0</v>
      </c>
      <c r="BH218" s="199">
        <f>IF(N218="sníž. přenesená",J218,0)</f>
        <v>0</v>
      </c>
      <c r="BI218" s="199">
        <f>IF(N218="nulová",J218,0)</f>
        <v>0</v>
      </c>
      <c r="BJ218" s="24" t="s">
        <v>10</v>
      </c>
      <c r="BK218" s="199">
        <f>ROUND(I218*H218,0)</f>
        <v>0</v>
      </c>
      <c r="BL218" s="24" t="s">
        <v>138</v>
      </c>
      <c r="BM218" s="24" t="s">
        <v>353</v>
      </c>
    </row>
    <row r="219" spans="2:65" s="1" customFormat="1" ht="81">
      <c r="B219" s="41"/>
      <c r="C219" s="63"/>
      <c r="D219" s="200" t="s">
        <v>140</v>
      </c>
      <c r="E219" s="63"/>
      <c r="F219" s="201" t="s">
        <v>354</v>
      </c>
      <c r="G219" s="63"/>
      <c r="H219" s="63"/>
      <c r="I219" s="159"/>
      <c r="J219" s="63"/>
      <c r="K219" s="63"/>
      <c r="L219" s="61"/>
      <c r="M219" s="202"/>
      <c r="N219" s="42"/>
      <c r="O219" s="42"/>
      <c r="P219" s="42"/>
      <c r="Q219" s="42"/>
      <c r="R219" s="42"/>
      <c r="S219" s="42"/>
      <c r="T219" s="78"/>
      <c r="AT219" s="24" t="s">
        <v>140</v>
      </c>
      <c r="AU219" s="24" t="s">
        <v>82</v>
      </c>
    </row>
    <row r="220" spans="2:65" s="12" customFormat="1">
      <c r="B220" s="214"/>
      <c r="C220" s="215"/>
      <c r="D220" s="227" t="s">
        <v>142</v>
      </c>
      <c r="E220" s="237" t="s">
        <v>22</v>
      </c>
      <c r="F220" s="238" t="s">
        <v>355</v>
      </c>
      <c r="G220" s="215"/>
      <c r="H220" s="239">
        <v>28.5</v>
      </c>
      <c r="I220" s="219"/>
      <c r="J220" s="215"/>
      <c r="K220" s="215"/>
      <c r="L220" s="220"/>
      <c r="M220" s="221"/>
      <c r="N220" s="222"/>
      <c r="O220" s="222"/>
      <c r="P220" s="222"/>
      <c r="Q220" s="222"/>
      <c r="R220" s="222"/>
      <c r="S220" s="222"/>
      <c r="T220" s="223"/>
      <c r="AT220" s="224" t="s">
        <v>142</v>
      </c>
      <c r="AU220" s="224" t="s">
        <v>82</v>
      </c>
      <c r="AV220" s="12" t="s">
        <v>82</v>
      </c>
      <c r="AW220" s="12" t="s">
        <v>36</v>
      </c>
      <c r="AX220" s="12" t="s">
        <v>10</v>
      </c>
      <c r="AY220" s="224" t="s">
        <v>131</v>
      </c>
    </row>
    <row r="221" spans="2:65" s="1" customFormat="1" ht="28.9" customHeight="1">
      <c r="B221" s="41"/>
      <c r="C221" s="189" t="s">
        <v>356</v>
      </c>
      <c r="D221" s="189" t="s">
        <v>133</v>
      </c>
      <c r="E221" s="190" t="s">
        <v>357</v>
      </c>
      <c r="F221" s="191" t="s">
        <v>358</v>
      </c>
      <c r="G221" s="192" t="s">
        <v>359</v>
      </c>
      <c r="H221" s="193">
        <v>3</v>
      </c>
      <c r="I221" s="194"/>
      <c r="J221" s="193">
        <f>ROUND(I221*H221,0)</f>
        <v>0</v>
      </c>
      <c r="K221" s="191" t="s">
        <v>137</v>
      </c>
      <c r="L221" s="61"/>
      <c r="M221" s="195" t="s">
        <v>22</v>
      </c>
      <c r="N221" s="196" t="s">
        <v>44</v>
      </c>
      <c r="O221" s="42"/>
      <c r="P221" s="197">
        <f>O221*H221</f>
        <v>0</v>
      </c>
      <c r="Q221" s="197">
        <v>0.19503999999999999</v>
      </c>
      <c r="R221" s="197">
        <f>Q221*H221</f>
        <v>0.58511999999999997</v>
      </c>
      <c r="S221" s="197">
        <v>0</v>
      </c>
      <c r="T221" s="198">
        <f>S221*H221</f>
        <v>0</v>
      </c>
      <c r="AR221" s="24" t="s">
        <v>138</v>
      </c>
      <c r="AT221" s="24" t="s">
        <v>133</v>
      </c>
      <c r="AU221" s="24" t="s">
        <v>82</v>
      </c>
      <c r="AY221" s="24" t="s">
        <v>131</v>
      </c>
      <c r="BE221" s="199">
        <f>IF(N221="základní",J221,0)</f>
        <v>0</v>
      </c>
      <c r="BF221" s="199">
        <f>IF(N221="snížená",J221,0)</f>
        <v>0</v>
      </c>
      <c r="BG221" s="199">
        <f>IF(N221="zákl. přenesená",J221,0)</f>
        <v>0</v>
      </c>
      <c r="BH221" s="199">
        <f>IF(N221="sníž. přenesená",J221,0)</f>
        <v>0</v>
      </c>
      <c r="BI221" s="199">
        <f>IF(N221="nulová",J221,0)</f>
        <v>0</v>
      </c>
      <c r="BJ221" s="24" t="s">
        <v>10</v>
      </c>
      <c r="BK221" s="199">
        <f>ROUND(I221*H221,0)</f>
        <v>0</v>
      </c>
      <c r="BL221" s="24" t="s">
        <v>138</v>
      </c>
      <c r="BM221" s="24" t="s">
        <v>360</v>
      </c>
    </row>
    <row r="222" spans="2:65" s="1" customFormat="1" ht="81">
      <c r="B222" s="41"/>
      <c r="C222" s="63"/>
      <c r="D222" s="200" t="s">
        <v>140</v>
      </c>
      <c r="E222" s="63"/>
      <c r="F222" s="201" t="s">
        <v>354</v>
      </c>
      <c r="G222" s="63"/>
      <c r="H222" s="63"/>
      <c r="I222" s="159"/>
      <c r="J222" s="63"/>
      <c r="K222" s="63"/>
      <c r="L222" s="61"/>
      <c r="M222" s="202"/>
      <c r="N222" s="42"/>
      <c r="O222" s="42"/>
      <c r="P222" s="42"/>
      <c r="Q222" s="42"/>
      <c r="R222" s="42"/>
      <c r="S222" s="42"/>
      <c r="T222" s="78"/>
      <c r="AT222" s="24" t="s">
        <v>140</v>
      </c>
      <c r="AU222" s="24" t="s">
        <v>82</v>
      </c>
    </row>
    <row r="223" spans="2:65" s="12" customFormat="1">
      <c r="B223" s="214"/>
      <c r="C223" s="215"/>
      <c r="D223" s="227" t="s">
        <v>142</v>
      </c>
      <c r="E223" s="237" t="s">
        <v>22</v>
      </c>
      <c r="F223" s="238" t="s">
        <v>153</v>
      </c>
      <c r="G223" s="215"/>
      <c r="H223" s="239">
        <v>3</v>
      </c>
      <c r="I223" s="219"/>
      <c r="J223" s="215"/>
      <c r="K223" s="215"/>
      <c r="L223" s="220"/>
      <c r="M223" s="221"/>
      <c r="N223" s="222"/>
      <c r="O223" s="222"/>
      <c r="P223" s="222"/>
      <c r="Q223" s="222"/>
      <c r="R223" s="222"/>
      <c r="S223" s="222"/>
      <c r="T223" s="223"/>
      <c r="AT223" s="224" t="s">
        <v>142</v>
      </c>
      <c r="AU223" s="224" t="s">
        <v>82</v>
      </c>
      <c r="AV223" s="12" t="s">
        <v>82</v>
      </c>
      <c r="AW223" s="12" t="s">
        <v>36</v>
      </c>
      <c r="AX223" s="12" t="s">
        <v>10</v>
      </c>
      <c r="AY223" s="224" t="s">
        <v>131</v>
      </c>
    </row>
    <row r="224" spans="2:65" s="1" customFormat="1" ht="20.45" customHeight="1">
      <c r="B224" s="41"/>
      <c r="C224" s="189" t="s">
        <v>361</v>
      </c>
      <c r="D224" s="189" t="s">
        <v>133</v>
      </c>
      <c r="E224" s="190" t="s">
        <v>362</v>
      </c>
      <c r="F224" s="191" t="s">
        <v>363</v>
      </c>
      <c r="G224" s="192" t="s">
        <v>136</v>
      </c>
      <c r="H224" s="193">
        <v>21.8</v>
      </c>
      <c r="I224" s="194"/>
      <c r="J224" s="193">
        <f>ROUND(I224*H224,0)</f>
        <v>0</v>
      </c>
      <c r="K224" s="191" t="s">
        <v>137</v>
      </c>
      <c r="L224" s="61"/>
      <c r="M224" s="195" t="s">
        <v>22</v>
      </c>
      <c r="N224" s="196" t="s">
        <v>44</v>
      </c>
      <c r="O224" s="42"/>
      <c r="P224" s="197">
        <f>O224*H224</f>
        <v>0</v>
      </c>
      <c r="Q224" s="197">
        <v>0</v>
      </c>
      <c r="R224" s="197">
        <f>Q224*H224</f>
        <v>0</v>
      </c>
      <c r="S224" s="197">
        <v>2.2000000000000002</v>
      </c>
      <c r="T224" s="198">
        <f>S224*H224</f>
        <v>47.960000000000008</v>
      </c>
      <c r="AR224" s="24" t="s">
        <v>138</v>
      </c>
      <c r="AT224" s="24" t="s">
        <v>133</v>
      </c>
      <c r="AU224" s="24" t="s">
        <v>82</v>
      </c>
      <c r="AY224" s="24" t="s">
        <v>131</v>
      </c>
      <c r="BE224" s="199">
        <f>IF(N224="základní",J224,0)</f>
        <v>0</v>
      </c>
      <c r="BF224" s="199">
        <f>IF(N224="snížená",J224,0)</f>
        <v>0</v>
      </c>
      <c r="BG224" s="199">
        <f>IF(N224="zákl. přenesená",J224,0)</f>
        <v>0</v>
      </c>
      <c r="BH224" s="199">
        <f>IF(N224="sníž. přenesená",J224,0)</f>
        <v>0</v>
      </c>
      <c r="BI224" s="199">
        <f>IF(N224="nulová",J224,0)</f>
        <v>0</v>
      </c>
      <c r="BJ224" s="24" t="s">
        <v>10</v>
      </c>
      <c r="BK224" s="199">
        <f>ROUND(I224*H224,0)</f>
        <v>0</v>
      </c>
      <c r="BL224" s="24" t="s">
        <v>138</v>
      </c>
      <c r="BM224" s="24" t="s">
        <v>364</v>
      </c>
    </row>
    <row r="225" spans="2:65" s="1" customFormat="1" ht="40.5">
      <c r="B225" s="41"/>
      <c r="C225" s="63"/>
      <c r="D225" s="200" t="s">
        <v>140</v>
      </c>
      <c r="E225" s="63"/>
      <c r="F225" s="201" t="s">
        <v>365</v>
      </c>
      <c r="G225" s="63"/>
      <c r="H225" s="63"/>
      <c r="I225" s="159"/>
      <c r="J225" s="63"/>
      <c r="K225" s="63"/>
      <c r="L225" s="61"/>
      <c r="M225" s="202"/>
      <c r="N225" s="42"/>
      <c r="O225" s="42"/>
      <c r="P225" s="42"/>
      <c r="Q225" s="42"/>
      <c r="R225" s="42"/>
      <c r="S225" s="42"/>
      <c r="T225" s="78"/>
      <c r="AT225" s="24" t="s">
        <v>140</v>
      </c>
      <c r="AU225" s="24" t="s">
        <v>82</v>
      </c>
    </row>
    <row r="226" spans="2:65" s="12" customFormat="1">
      <c r="B226" s="214"/>
      <c r="C226" s="215"/>
      <c r="D226" s="227" t="s">
        <v>142</v>
      </c>
      <c r="E226" s="237" t="s">
        <v>22</v>
      </c>
      <c r="F226" s="238" t="s">
        <v>366</v>
      </c>
      <c r="G226" s="215"/>
      <c r="H226" s="239">
        <v>21.8</v>
      </c>
      <c r="I226" s="219"/>
      <c r="J226" s="215"/>
      <c r="K226" s="215"/>
      <c r="L226" s="220"/>
      <c r="M226" s="221"/>
      <c r="N226" s="222"/>
      <c r="O226" s="222"/>
      <c r="P226" s="222"/>
      <c r="Q226" s="222"/>
      <c r="R226" s="222"/>
      <c r="S226" s="222"/>
      <c r="T226" s="223"/>
      <c r="AT226" s="224" t="s">
        <v>142</v>
      </c>
      <c r="AU226" s="224" t="s">
        <v>82</v>
      </c>
      <c r="AV226" s="12" t="s">
        <v>82</v>
      </c>
      <c r="AW226" s="12" t="s">
        <v>36</v>
      </c>
      <c r="AX226" s="12" t="s">
        <v>10</v>
      </c>
      <c r="AY226" s="224" t="s">
        <v>131</v>
      </c>
    </row>
    <row r="227" spans="2:65" s="1" customFormat="1" ht="28.9" customHeight="1">
      <c r="B227" s="41"/>
      <c r="C227" s="189" t="s">
        <v>367</v>
      </c>
      <c r="D227" s="189" t="s">
        <v>133</v>
      </c>
      <c r="E227" s="190" t="s">
        <v>368</v>
      </c>
      <c r="F227" s="191" t="s">
        <v>369</v>
      </c>
      <c r="G227" s="192" t="s">
        <v>136</v>
      </c>
      <c r="H227" s="193">
        <v>20.420000000000002</v>
      </c>
      <c r="I227" s="194"/>
      <c r="J227" s="193">
        <f>ROUND(I227*H227,0)</f>
        <v>0</v>
      </c>
      <c r="K227" s="191" t="s">
        <v>137</v>
      </c>
      <c r="L227" s="61"/>
      <c r="M227" s="195" t="s">
        <v>22</v>
      </c>
      <c r="N227" s="196" t="s">
        <v>44</v>
      </c>
      <c r="O227" s="42"/>
      <c r="P227" s="197">
        <f>O227*H227</f>
        <v>0</v>
      </c>
      <c r="Q227" s="197">
        <v>0</v>
      </c>
      <c r="R227" s="197">
        <f>Q227*H227</f>
        <v>0</v>
      </c>
      <c r="S227" s="197">
        <v>2.2000000000000002</v>
      </c>
      <c r="T227" s="198">
        <f>S227*H227</f>
        <v>44.924000000000007</v>
      </c>
      <c r="AR227" s="24" t="s">
        <v>138</v>
      </c>
      <c r="AT227" s="24" t="s">
        <v>133</v>
      </c>
      <c r="AU227" s="24" t="s">
        <v>82</v>
      </c>
      <c r="AY227" s="24" t="s">
        <v>131</v>
      </c>
      <c r="BE227" s="199">
        <f>IF(N227="základní",J227,0)</f>
        <v>0</v>
      </c>
      <c r="BF227" s="199">
        <f>IF(N227="snížená",J227,0)</f>
        <v>0</v>
      </c>
      <c r="BG227" s="199">
        <f>IF(N227="zákl. přenesená",J227,0)</f>
        <v>0</v>
      </c>
      <c r="BH227" s="199">
        <f>IF(N227="sníž. přenesená",J227,0)</f>
        <v>0</v>
      </c>
      <c r="BI227" s="199">
        <f>IF(N227="nulová",J227,0)</f>
        <v>0</v>
      </c>
      <c r="BJ227" s="24" t="s">
        <v>10</v>
      </c>
      <c r="BK227" s="199">
        <f>ROUND(I227*H227,0)</f>
        <v>0</v>
      </c>
      <c r="BL227" s="24" t="s">
        <v>138</v>
      </c>
      <c r="BM227" s="24" t="s">
        <v>370</v>
      </c>
    </row>
    <row r="228" spans="2:65" s="12" customFormat="1">
      <c r="B228" s="214"/>
      <c r="C228" s="215"/>
      <c r="D228" s="227" t="s">
        <v>142</v>
      </c>
      <c r="E228" s="237" t="s">
        <v>22</v>
      </c>
      <c r="F228" s="238" t="s">
        <v>371</v>
      </c>
      <c r="G228" s="215"/>
      <c r="H228" s="239">
        <v>20.420000000000002</v>
      </c>
      <c r="I228" s="219"/>
      <c r="J228" s="215"/>
      <c r="K228" s="215"/>
      <c r="L228" s="220"/>
      <c r="M228" s="221"/>
      <c r="N228" s="222"/>
      <c r="O228" s="222"/>
      <c r="P228" s="222"/>
      <c r="Q228" s="222"/>
      <c r="R228" s="222"/>
      <c r="S228" s="222"/>
      <c r="T228" s="223"/>
      <c r="AT228" s="224" t="s">
        <v>142</v>
      </c>
      <c r="AU228" s="224" t="s">
        <v>82</v>
      </c>
      <c r="AV228" s="12" t="s">
        <v>82</v>
      </c>
      <c r="AW228" s="12" t="s">
        <v>36</v>
      </c>
      <c r="AX228" s="12" t="s">
        <v>10</v>
      </c>
      <c r="AY228" s="224" t="s">
        <v>131</v>
      </c>
    </row>
    <row r="229" spans="2:65" s="1" customFormat="1" ht="28.9" customHeight="1">
      <c r="B229" s="41"/>
      <c r="C229" s="189" t="s">
        <v>372</v>
      </c>
      <c r="D229" s="189" t="s">
        <v>133</v>
      </c>
      <c r="E229" s="190" t="s">
        <v>373</v>
      </c>
      <c r="F229" s="191" t="s">
        <v>374</v>
      </c>
      <c r="G229" s="192" t="s">
        <v>136</v>
      </c>
      <c r="H229" s="193">
        <v>105.23</v>
      </c>
      <c r="I229" s="194"/>
      <c r="J229" s="193">
        <f>ROUND(I229*H229,0)</f>
        <v>0</v>
      </c>
      <c r="K229" s="191" t="s">
        <v>137</v>
      </c>
      <c r="L229" s="61"/>
      <c r="M229" s="195" t="s">
        <v>22</v>
      </c>
      <c r="N229" s="196" t="s">
        <v>44</v>
      </c>
      <c r="O229" s="42"/>
      <c r="P229" s="197">
        <f>O229*H229</f>
        <v>0</v>
      </c>
      <c r="Q229" s="197">
        <v>0</v>
      </c>
      <c r="R229" s="197">
        <f>Q229*H229</f>
        <v>0</v>
      </c>
      <c r="S229" s="197">
        <v>2.2000000000000002</v>
      </c>
      <c r="T229" s="198">
        <f>S229*H229</f>
        <v>231.50600000000003</v>
      </c>
      <c r="AR229" s="24" t="s">
        <v>138</v>
      </c>
      <c r="AT229" s="24" t="s">
        <v>133</v>
      </c>
      <c r="AU229" s="24" t="s">
        <v>82</v>
      </c>
      <c r="AY229" s="24" t="s">
        <v>131</v>
      </c>
      <c r="BE229" s="199">
        <f>IF(N229="základní",J229,0)</f>
        <v>0</v>
      </c>
      <c r="BF229" s="199">
        <f>IF(N229="snížená",J229,0)</f>
        <v>0</v>
      </c>
      <c r="BG229" s="199">
        <f>IF(N229="zákl. přenesená",J229,0)</f>
        <v>0</v>
      </c>
      <c r="BH229" s="199">
        <f>IF(N229="sníž. přenesená",J229,0)</f>
        <v>0</v>
      </c>
      <c r="BI229" s="199">
        <f>IF(N229="nulová",J229,0)</f>
        <v>0</v>
      </c>
      <c r="BJ229" s="24" t="s">
        <v>10</v>
      </c>
      <c r="BK229" s="199">
        <f>ROUND(I229*H229,0)</f>
        <v>0</v>
      </c>
      <c r="BL229" s="24" t="s">
        <v>138</v>
      </c>
      <c r="BM229" s="24" t="s">
        <v>375</v>
      </c>
    </row>
    <row r="230" spans="2:65" s="12" customFormat="1">
      <c r="B230" s="214"/>
      <c r="C230" s="215"/>
      <c r="D230" s="200" t="s">
        <v>142</v>
      </c>
      <c r="E230" s="216" t="s">
        <v>22</v>
      </c>
      <c r="F230" s="217" t="s">
        <v>376</v>
      </c>
      <c r="G230" s="215"/>
      <c r="H230" s="218">
        <v>102.09</v>
      </c>
      <c r="I230" s="219"/>
      <c r="J230" s="215"/>
      <c r="K230" s="215"/>
      <c r="L230" s="220"/>
      <c r="M230" s="221"/>
      <c r="N230" s="222"/>
      <c r="O230" s="222"/>
      <c r="P230" s="222"/>
      <c r="Q230" s="222"/>
      <c r="R230" s="222"/>
      <c r="S230" s="222"/>
      <c r="T230" s="223"/>
      <c r="AT230" s="224" t="s">
        <v>142</v>
      </c>
      <c r="AU230" s="224" t="s">
        <v>82</v>
      </c>
      <c r="AV230" s="12" t="s">
        <v>82</v>
      </c>
      <c r="AW230" s="12" t="s">
        <v>36</v>
      </c>
      <c r="AX230" s="12" t="s">
        <v>73</v>
      </c>
      <c r="AY230" s="224" t="s">
        <v>131</v>
      </c>
    </row>
    <row r="231" spans="2:65" s="12" customFormat="1">
      <c r="B231" s="214"/>
      <c r="C231" s="215"/>
      <c r="D231" s="200" t="s">
        <v>142</v>
      </c>
      <c r="E231" s="216" t="s">
        <v>22</v>
      </c>
      <c r="F231" s="217" t="s">
        <v>377</v>
      </c>
      <c r="G231" s="215"/>
      <c r="H231" s="218">
        <v>3.14</v>
      </c>
      <c r="I231" s="219"/>
      <c r="J231" s="215"/>
      <c r="K231" s="215"/>
      <c r="L231" s="220"/>
      <c r="M231" s="221"/>
      <c r="N231" s="222"/>
      <c r="O231" s="222"/>
      <c r="P231" s="222"/>
      <c r="Q231" s="222"/>
      <c r="R231" s="222"/>
      <c r="S231" s="222"/>
      <c r="T231" s="223"/>
      <c r="AT231" s="224" t="s">
        <v>142</v>
      </c>
      <c r="AU231" s="224" t="s">
        <v>82</v>
      </c>
      <c r="AV231" s="12" t="s">
        <v>82</v>
      </c>
      <c r="AW231" s="12" t="s">
        <v>36</v>
      </c>
      <c r="AX231" s="12" t="s">
        <v>73</v>
      </c>
      <c r="AY231" s="224" t="s">
        <v>131</v>
      </c>
    </row>
    <row r="232" spans="2:65" s="13" customFormat="1">
      <c r="B232" s="225"/>
      <c r="C232" s="226"/>
      <c r="D232" s="227" t="s">
        <v>142</v>
      </c>
      <c r="E232" s="228" t="s">
        <v>22</v>
      </c>
      <c r="F232" s="229" t="s">
        <v>147</v>
      </c>
      <c r="G232" s="226"/>
      <c r="H232" s="230">
        <v>105.23</v>
      </c>
      <c r="I232" s="231"/>
      <c r="J232" s="226"/>
      <c r="K232" s="226"/>
      <c r="L232" s="232"/>
      <c r="M232" s="233"/>
      <c r="N232" s="234"/>
      <c r="O232" s="234"/>
      <c r="P232" s="234"/>
      <c r="Q232" s="234"/>
      <c r="R232" s="234"/>
      <c r="S232" s="234"/>
      <c r="T232" s="235"/>
      <c r="AT232" s="236" t="s">
        <v>142</v>
      </c>
      <c r="AU232" s="236" t="s">
        <v>82</v>
      </c>
      <c r="AV232" s="13" t="s">
        <v>138</v>
      </c>
      <c r="AW232" s="13" t="s">
        <v>36</v>
      </c>
      <c r="AX232" s="13" t="s">
        <v>10</v>
      </c>
      <c r="AY232" s="236" t="s">
        <v>131</v>
      </c>
    </row>
    <row r="233" spans="2:65" s="1" customFormat="1" ht="28.9" customHeight="1">
      <c r="B233" s="41"/>
      <c r="C233" s="189" t="s">
        <v>378</v>
      </c>
      <c r="D233" s="189" t="s">
        <v>133</v>
      </c>
      <c r="E233" s="190" t="s">
        <v>379</v>
      </c>
      <c r="F233" s="191" t="s">
        <v>380</v>
      </c>
      <c r="G233" s="192" t="s">
        <v>136</v>
      </c>
      <c r="H233" s="193">
        <v>23.56</v>
      </c>
      <c r="I233" s="194"/>
      <c r="J233" s="193">
        <f>ROUND(I233*H233,0)</f>
        <v>0</v>
      </c>
      <c r="K233" s="191" t="s">
        <v>137</v>
      </c>
      <c r="L233" s="61"/>
      <c r="M233" s="195" t="s">
        <v>22</v>
      </c>
      <c r="N233" s="196" t="s">
        <v>44</v>
      </c>
      <c r="O233" s="42"/>
      <c r="P233" s="197">
        <f>O233*H233</f>
        <v>0</v>
      </c>
      <c r="Q233" s="197">
        <v>0</v>
      </c>
      <c r="R233" s="197">
        <f>Q233*H233</f>
        <v>0</v>
      </c>
      <c r="S233" s="197">
        <v>4.3999999999999997E-2</v>
      </c>
      <c r="T233" s="198">
        <f>S233*H233</f>
        <v>1.0366399999999998</v>
      </c>
      <c r="AR233" s="24" t="s">
        <v>138</v>
      </c>
      <c r="AT233" s="24" t="s">
        <v>133</v>
      </c>
      <c r="AU233" s="24" t="s">
        <v>82</v>
      </c>
      <c r="AY233" s="24" t="s">
        <v>131</v>
      </c>
      <c r="BE233" s="199">
        <f>IF(N233="základní",J233,0)</f>
        <v>0</v>
      </c>
      <c r="BF233" s="199">
        <f>IF(N233="snížená",J233,0)</f>
        <v>0</v>
      </c>
      <c r="BG233" s="199">
        <f>IF(N233="zákl. přenesená",J233,0)</f>
        <v>0</v>
      </c>
      <c r="BH233" s="199">
        <f>IF(N233="sníž. přenesená",J233,0)</f>
        <v>0</v>
      </c>
      <c r="BI233" s="199">
        <f>IF(N233="nulová",J233,0)</f>
        <v>0</v>
      </c>
      <c r="BJ233" s="24" t="s">
        <v>10</v>
      </c>
      <c r="BK233" s="199">
        <f>ROUND(I233*H233,0)</f>
        <v>0</v>
      </c>
      <c r="BL233" s="24" t="s">
        <v>138</v>
      </c>
      <c r="BM233" s="24" t="s">
        <v>381</v>
      </c>
    </row>
    <row r="234" spans="2:65" s="12" customFormat="1">
      <c r="B234" s="214"/>
      <c r="C234" s="215"/>
      <c r="D234" s="200" t="s">
        <v>142</v>
      </c>
      <c r="E234" s="216" t="s">
        <v>22</v>
      </c>
      <c r="F234" s="217" t="s">
        <v>371</v>
      </c>
      <c r="G234" s="215"/>
      <c r="H234" s="218">
        <v>20.420000000000002</v>
      </c>
      <c r="I234" s="219"/>
      <c r="J234" s="215"/>
      <c r="K234" s="215"/>
      <c r="L234" s="220"/>
      <c r="M234" s="221"/>
      <c r="N234" s="222"/>
      <c r="O234" s="222"/>
      <c r="P234" s="222"/>
      <c r="Q234" s="222"/>
      <c r="R234" s="222"/>
      <c r="S234" s="222"/>
      <c r="T234" s="223"/>
      <c r="AT234" s="224" t="s">
        <v>142</v>
      </c>
      <c r="AU234" s="224" t="s">
        <v>82</v>
      </c>
      <c r="AV234" s="12" t="s">
        <v>82</v>
      </c>
      <c r="AW234" s="12" t="s">
        <v>36</v>
      </c>
      <c r="AX234" s="12" t="s">
        <v>73</v>
      </c>
      <c r="AY234" s="224" t="s">
        <v>131</v>
      </c>
    </row>
    <row r="235" spans="2:65" s="12" customFormat="1">
      <c r="B235" s="214"/>
      <c r="C235" s="215"/>
      <c r="D235" s="200" t="s">
        <v>142</v>
      </c>
      <c r="E235" s="216" t="s">
        <v>22</v>
      </c>
      <c r="F235" s="217" t="s">
        <v>382</v>
      </c>
      <c r="G235" s="215"/>
      <c r="H235" s="218">
        <v>3.14</v>
      </c>
      <c r="I235" s="219"/>
      <c r="J235" s="215"/>
      <c r="K235" s="215"/>
      <c r="L235" s="220"/>
      <c r="M235" s="221"/>
      <c r="N235" s="222"/>
      <c r="O235" s="222"/>
      <c r="P235" s="222"/>
      <c r="Q235" s="222"/>
      <c r="R235" s="222"/>
      <c r="S235" s="222"/>
      <c r="T235" s="223"/>
      <c r="AT235" s="224" t="s">
        <v>142</v>
      </c>
      <c r="AU235" s="224" t="s">
        <v>82</v>
      </c>
      <c r="AV235" s="12" t="s">
        <v>82</v>
      </c>
      <c r="AW235" s="12" t="s">
        <v>36</v>
      </c>
      <c r="AX235" s="12" t="s">
        <v>73</v>
      </c>
      <c r="AY235" s="224" t="s">
        <v>131</v>
      </c>
    </row>
    <row r="236" spans="2:65" s="13" customFormat="1">
      <c r="B236" s="225"/>
      <c r="C236" s="226"/>
      <c r="D236" s="227" t="s">
        <v>142</v>
      </c>
      <c r="E236" s="228" t="s">
        <v>22</v>
      </c>
      <c r="F236" s="229" t="s">
        <v>147</v>
      </c>
      <c r="G236" s="226"/>
      <c r="H236" s="230">
        <v>23.56</v>
      </c>
      <c r="I236" s="231"/>
      <c r="J236" s="226"/>
      <c r="K236" s="226"/>
      <c r="L236" s="232"/>
      <c r="M236" s="233"/>
      <c r="N236" s="234"/>
      <c r="O236" s="234"/>
      <c r="P236" s="234"/>
      <c r="Q236" s="234"/>
      <c r="R236" s="234"/>
      <c r="S236" s="234"/>
      <c r="T236" s="235"/>
      <c r="AT236" s="236" t="s">
        <v>142</v>
      </c>
      <c r="AU236" s="236" t="s">
        <v>82</v>
      </c>
      <c r="AV236" s="13" t="s">
        <v>138</v>
      </c>
      <c r="AW236" s="13" t="s">
        <v>36</v>
      </c>
      <c r="AX236" s="13" t="s">
        <v>10</v>
      </c>
      <c r="AY236" s="236" t="s">
        <v>131</v>
      </c>
    </row>
    <row r="237" spans="2:65" s="1" customFormat="1" ht="28.9" customHeight="1">
      <c r="B237" s="41"/>
      <c r="C237" s="189" t="s">
        <v>383</v>
      </c>
      <c r="D237" s="189" t="s">
        <v>133</v>
      </c>
      <c r="E237" s="190" t="s">
        <v>384</v>
      </c>
      <c r="F237" s="191" t="s">
        <v>385</v>
      </c>
      <c r="G237" s="192" t="s">
        <v>194</v>
      </c>
      <c r="H237" s="193">
        <v>36.36</v>
      </c>
      <c r="I237" s="194"/>
      <c r="J237" s="193">
        <f>ROUND(I237*H237,0)</f>
        <v>0</v>
      </c>
      <c r="K237" s="191" t="s">
        <v>137</v>
      </c>
      <c r="L237" s="61"/>
      <c r="M237" s="195" t="s">
        <v>22</v>
      </c>
      <c r="N237" s="196" t="s">
        <v>44</v>
      </c>
      <c r="O237" s="42"/>
      <c r="P237" s="197">
        <f>O237*H237</f>
        <v>0</v>
      </c>
      <c r="Q237" s="197">
        <v>0</v>
      </c>
      <c r="R237" s="197">
        <f>Q237*H237</f>
        <v>0</v>
      </c>
      <c r="S237" s="197">
        <v>4.5999999999999999E-2</v>
      </c>
      <c r="T237" s="198">
        <f>S237*H237</f>
        <v>1.67256</v>
      </c>
      <c r="AR237" s="24" t="s">
        <v>138</v>
      </c>
      <c r="AT237" s="24" t="s">
        <v>133</v>
      </c>
      <c r="AU237" s="24" t="s">
        <v>82</v>
      </c>
      <c r="AY237" s="24" t="s">
        <v>131</v>
      </c>
      <c r="BE237" s="199">
        <f>IF(N237="základní",J237,0)</f>
        <v>0</v>
      </c>
      <c r="BF237" s="199">
        <f>IF(N237="snížená",J237,0)</f>
        <v>0</v>
      </c>
      <c r="BG237" s="199">
        <f>IF(N237="zákl. přenesená",J237,0)</f>
        <v>0</v>
      </c>
      <c r="BH237" s="199">
        <f>IF(N237="sníž. přenesená",J237,0)</f>
        <v>0</v>
      </c>
      <c r="BI237" s="199">
        <f>IF(N237="nulová",J237,0)</f>
        <v>0</v>
      </c>
      <c r="BJ237" s="24" t="s">
        <v>10</v>
      </c>
      <c r="BK237" s="199">
        <f>ROUND(I237*H237,0)</f>
        <v>0</v>
      </c>
      <c r="BL237" s="24" t="s">
        <v>138</v>
      </c>
      <c r="BM237" s="24" t="s">
        <v>386</v>
      </c>
    </row>
    <row r="238" spans="2:65" s="1" customFormat="1" ht="40.5">
      <c r="B238" s="41"/>
      <c r="C238" s="63"/>
      <c r="D238" s="200" t="s">
        <v>140</v>
      </c>
      <c r="E238" s="63"/>
      <c r="F238" s="201" t="s">
        <v>387</v>
      </c>
      <c r="G238" s="63"/>
      <c r="H238" s="63"/>
      <c r="I238" s="159"/>
      <c r="J238" s="63"/>
      <c r="K238" s="63"/>
      <c r="L238" s="61"/>
      <c r="M238" s="202"/>
      <c r="N238" s="42"/>
      <c r="O238" s="42"/>
      <c r="P238" s="42"/>
      <c r="Q238" s="42"/>
      <c r="R238" s="42"/>
      <c r="S238" s="42"/>
      <c r="T238" s="78"/>
      <c r="AT238" s="24" t="s">
        <v>140</v>
      </c>
      <c r="AU238" s="24" t="s">
        <v>82</v>
      </c>
    </row>
    <row r="239" spans="2:65" s="12" customFormat="1">
      <c r="B239" s="214"/>
      <c r="C239" s="215"/>
      <c r="D239" s="200" t="s">
        <v>142</v>
      </c>
      <c r="E239" s="216" t="s">
        <v>22</v>
      </c>
      <c r="F239" s="217" t="s">
        <v>388</v>
      </c>
      <c r="G239" s="215"/>
      <c r="H239" s="218">
        <v>46.48</v>
      </c>
      <c r="I239" s="219"/>
      <c r="J239" s="215"/>
      <c r="K239" s="215"/>
      <c r="L239" s="220"/>
      <c r="M239" s="221"/>
      <c r="N239" s="222"/>
      <c r="O239" s="222"/>
      <c r="P239" s="222"/>
      <c r="Q239" s="222"/>
      <c r="R239" s="222"/>
      <c r="S239" s="222"/>
      <c r="T239" s="223"/>
      <c r="AT239" s="224" t="s">
        <v>142</v>
      </c>
      <c r="AU239" s="224" t="s">
        <v>82</v>
      </c>
      <c r="AV239" s="12" t="s">
        <v>82</v>
      </c>
      <c r="AW239" s="12" t="s">
        <v>36</v>
      </c>
      <c r="AX239" s="12" t="s">
        <v>73</v>
      </c>
      <c r="AY239" s="224" t="s">
        <v>131</v>
      </c>
    </row>
    <row r="240" spans="2:65" s="12" customFormat="1">
      <c r="B240" s="214"/>
      <c r="C240" s="215"/>
      <c r="D240" s="200" t="s">
        <v>142</v>
      </c>
      <c r="E240" s="216" t="s">
        <v>22</v>
      </c>
      <c r="F240" s="217" t="s">
        <v>389</v>
      </c>
      <c r="G240" s="215"/>
      <c r="H240" s="218">
        <v>-10.119999999999999</v>
      </c>
      <c r="I240" s="219"/>
      <c r="J240" s="215"/>
      <c r="K240" s="215"/>
      <c r="L240" s="220"/>
      <c r="M240" s="221"/>
      <c r="N240" s="222"/>
      <c r="O240" s="222"/>
      <c r="P240" s="222"/>
      <c r="Q240" s="222"/>
      <c r="R240" s="222"/>
      <c r="S240" s="222"/>
      <c r="T240" s="223"/>
      <c r="AT240" s="224" t="s">
        <v>142</v>
      </c>
      <c r="AU240" s="224" t="s">
        <v>82</v>
      </c>
      <c r="AV240" s="12" t="s">
        <v>82</v>
      </c>
      <c r="AW240" s="12" t="s">
        <v>36</v>
      </c>
      <c r="AX240" s="12" t="s">
        <v>73</v>
      </c>
      <c r="AY240" s="224" t="s">
        <v>131</v>
      </c>
    </row>
    <row r="241" spans="2:65" s="13" customFormat="1">
      <c r="B241" s="225"/>
      <c r="C241" s="226"/>
      <c r="D241" s="227" t="s">
        <v>142</v>
      </c>
      <c r="E241" s="228" t="s">
        <v>22</v>
      </c>
      <c r="F241" s="229" t="s">
        <v>147</v>
      </c>
      <c r="G241" s="226"/>
      <c r="H241" s="230">
        <v>36.36</v>
      </c>
      <c r="I241" s="231"/>
      <c r="J241" s="226"/>
      <c r="K241" s="226"/>
      <c r="L241" s="232"/>
      <c r="M241" s="233"/>
      <c r="N241" s="234"/>
      <c r="O241" s="234"/>
      <c r="P241" s="234"/>
      <c r="Q241" s="234"/>
      <c r="R241" s="234"/>
      <c r="S241" s="234"/>
      <c r="T241" s="235"/>
      <c r="AT241" s="236" t="s">
        <v>142</v>
      </c>
      <c r="AU241" s="236" t="s">
        <v>82</v>
      </c>
      <c r="AV241" s="13" t="s">
        <v>138</v>
      </c>
      <c r="AW241" s="13" t="s">
        <v>36</v>
      </c>
      <c r="AX241" s="13" t="s">
        <v>10</v>
      </c>
      <c r="AY241" s="236" t="s">
        <v>131</v>
      </c>
    </row>
    <row r="242" spans="2:65" s="1" customFormat="1" ht="28.9" customHeight="1">
      <c r="B242" s="41"/>
      <c r="C242" s="189" t="s">
        <v>390</v>
      </c>
      <c r="D242" s="189" t="s">
        <v>133</v>
      </c>
      <c r="E242" s="190" t="s">
        <v>391</v>
      </c>
      <c r="F242" s="191" t="s">
        <v>392</v>
      </c>
      <c r="G242" s="192" t="s">
        <v>194</v>
      </c>
      <c r="H242" s="193">
        <v>36.369999999999997</v>
      </c>
      <c r="I242" s="194"/>
      <c r="J242" s="193">
        <f>ROUND(I242*H242,0)</f>
        <v>0</v>
      </c>
      <c r="K242" s="191" t="s">
        <v>137</v>
      </c>
      <c r="L242" s="61"/>
      <c r="M242" s="195" t="s">
        <v>22</v>
      </c>
      <c r="N242" s="196" t="s">
        <v>44</v>
      </c>
      <c r="O242" s="42"/>
      <c r="P242" s="197">
        <f>O242*H242</f>
        <v>0</v>
      </c>
      <c r="Q242" s="197">
        <v>0</v>
      </c>
      <c r="R242" s="197">
        <f>Q242*H242</f>
        <v>0</v>
      </c>
      <c r="S242" s="197">
        <v>6.8000000000000005E-2</v>
      </c>
      <c r="T242" s="198">
        <f>S242*H242</f>
        <v>2.47316</v>
      </c>
      <c r="AR242" s="24" t="s">
        <v>138</v>
      </c>
      <c r="AT242" s="24" t="s">
        <v>133</v>
      </c>
      <c r="AU242" s="24" t="s">
        <v>82</v>
      </c>
      <c r="AY242" s="24" t="s">
        <v>131</v>
      </c>
      <c r="BE242" s="199">
        <f>IF(N242="základní",J242,0)</f>
        <v>0</v>
      </c>
      <c r="BF242" s="199">
        <f>IF(N242="snížená",J242,0)</f>
        <v>0</v>
      </c>
      <c r="BG242" s="199">
        <f>IF(N242="zákl. přenesená",J242,0)</f>
        <v>0</v>
      </c>
      <c r="BH242" s="199">
        <f>IF(N242="sníž. přenesená",J242,0)</f>
        <v>0</v>
      </c>
      <c r="BI242" s="199">
        <f>IF(N242="nulová",J242,0)</f>
        <v>0</v>
      </c>
      <c r="BJ242" s="24" t="s">
        <v>10</v>
      </c>
      <c r="BK242" s="199">
        <f>ROUND(I242*H242,0)</f>
        <v>0</v>
      </c>
      <c r="BL242" s="24" t="s">
        <v>138</v>
      </c>
      <c r="BM242" s="24" t="s">
        <v>393</v>
      </c>
    </row>
    <row r="243" spans="2:65" s="1" customFormat="1" ht="27">
      <c r="B243" s="41"/>
      <c r="C243" s="63"/>
      <c r="D243" s="200" t="s">
        <v>140</v>
      </c>
      <c r="E243" s="63"/>
      <c r="F243" s="201" t="s">
        <v>394</v>
      </c>
      <c r="G243" s="63"/>
      <c r="H243" s="63"/>
      <c r="I243" s="159"/>
      <c r="J243" s="63"/>
      <c r="K243" s="63"/>
      <c r="L243" s="61"/>
      <c r="M243" s="202"/>
      <c r="N243" s="42"/>
      <c r="O243" s="42"/>
      <c r="P243" s="42"/>
      <c r="Q243" s="42"/>
      <c r="R243" s="42"/>
      <c r="S243" s="42"/>
      <c r="T243" s="78"/>
      <c r="AT243" s="24" t="s">
        <v>140</v>
      </c>
      <c r="AU243" s="24" t="s">
        <v>82</v>
      </c>
    </row>
    <row r="244" spans="2:65" s="12" customFormat="1">
      <c r="B244" s="214"/>
      <c r="C244" s="215"/>
      <c r="D244" s="227" t="s">
        <v>142</v>
      </c>
      <c r="E244" s="237" t="s">
        <v>22</v>
      </c>
      <c r="F244" s="238" t="s">
        <v>395</v>
      </c>
      <c r="G244" s="215"/>
      <c r="H244" s="239">
        <v>36.369999999999997</v>
      </c>
      <c r="I244" s="219"/>
      <c r="J244" s="215"/>
      <c r="K244" s="215"/>
      <c r="L244" s="220"/>
      <c r="M244" s="221"/>
      <c r="N244" s="222"/>
      <c r="O244" s="222"/>
      <c r="P244" s="222"/>
      <c r="Q244" s="222"/>
      <c r="R244" s="222"/>
      <c r="S244" s="222"/>
      <c r="T244" s="223"/>
      <c r="AT244" s="224" t="s">
        <v>142</v>
      </c>
      <c r="AU244" s="224" t="s">
        <v>82</v>
      </c>
      <c r="AV244" s="12" t="s">
        <v>82</v>
      </c>
      <c r="AW244" s="12" t="s">
        <v>36</v>
      </c>
      <c r="AX244" s="12" t="s">
        <v>10</v>
      </c>
      <c r="AY244" s="224" t="s">
        <v>131</v>
      </c>
    </row>
    <row r="245" spans="2:65" s="1" customFormat="1" ht="20.45" customHeight="1">
      <c r="B245" s="41"/>
      <c r="C245" s="189" t="s">
        <v>396</v>
      </c>
      <c r="D245" s="189" t="s">
        <v>133</v>
      </c>
      <c r="E245" s="190" t="s">
        <v>397</v>
      </c>
      <c r="F245" s="191" t="s">
        <v>398</v>
      </c>
      <c r="G245" s="192" t="s">
        <v>399</v>
      </c>
      <c r="H245" s="193">
        <v>1</v>
      </c>
      <c r="I245" s="194"/>
      <c r="J245" s="193">
        <f>ROUND(I245*H245,0)</f>
        <v>0</v>
      </c>
      <c r="K245" s="191" t="s">
        <v>22</v>
      </c>
      <c r="L245" s="61"/>
      <c r="M245" s="195" t="s">
        <v>22</v>
      </c>
      <c r="N245" s="196" t="s">
        <v>44</v>
      </c>
      <c r="O245" s="42"/>
      <c r="P245" s="197">
        <f>O245*H245</f>
        <v>0</v>
      </c>
      <c r="Q245" s="197">
        <v>0</v>
      </c>
      <c r="R245" s="197">
        <f>Q245*H245</f>
        <v>0</v>
      </c>
      <c r="S245" s="197">
        <v>0</v>
      </c>
      <c r="T245" s="198">
        <f>S245*H245</f>
        <v>0</v>
      </c>
      <c r="AR245" s="24" t="s">
        <v>138</v>
      </c>
      <c r="AT245" s="24" t="s">
        <v>133</v>
      </c>
      <c r="AU245" s="24" t="s">
        <v>82</v>
      </c>
      <c r="AY245" s="24" t="s">
        <v>131</v>
      </c>
      <c r="BE245" s="199">
        <f>IF(N245="základní",J245,0)</f>
        <v>0</v>
      </c>
      <c r="BF245" s="199">
        <f>IF(N245="snížená",J245,0)</f>
        <v>0</v>
      </c>
      <c r="BG245" s="199">
        <f>IF(N245="zákl. přenesená",J245,0)</f>
        <v>0</v>
      </c>
      <c r="BH245" s="199">
        <f>IF(N245="sníž. přenesená",J245,0)</f>
        <v>0</v>
      </c>
      <c r="BI245" s="199">
        <f>IF(N245="nulová",J245,0)</f>
        <v>0</v>
      </c>
      <c r="BJ245" s="24" t="s">
        <v>10</v>
      </c>
      <c r="BK245" s="199">
        <f>ROUND(I245*H245,0)</f>
        <v>0</v>
      </c>
      <c r="BL245" s="24" t="s">
        <v>138</v>
      </c>
      <c r="BM245" s="24" t="s">
        <v>400</v>
      </c>
    </row>
    <row r="246" spans="2:65" s="10" customFormat="1" ht="29.85" customHeight="1">
      <c r="B246" s="172"/>
      <c r="C246" s="173"/>
      <c r="D246" s="186" t="s">
        <v>72</v>
      </c>
      <c r="E246" s="187" t="s">
        <v>401</v>
      </c>
      <c r="F246" s="187" t="s">
        <v>402</v>
      </c>
      <c r="G246" s="173"/>
      <c r="H246" s="173"/>
      <c r="I246" s="176"/>
      <c r="J246" s="188">
        <f>BK246</f>
        <v>0</v>
      </c>
      <c r="K246" s="173"/>
      <c r="L246" s="178"/>
      <c r="M246" s="179"/>
      <c r="N246" s="180"/>
      <c r="O246" s="180"/>
      <c r="P246" s="181">
        <f>SUM(P247:P256)</f>
        <v>0</v>
      </c>
      <c r="Q246" s="180"/>
      <c r="R246" s="181">
        <f>SUM(R247:R256)</f>
        <v>0</v>
      </c>
      <c r="S246" s="180"/>
      <c r="T246" s="182">
        <f>SUM(T247:T256)</f>
        <v>0</v>
      </c>
      <c r="AR246" s="183" t="s">
        <v>10</v>
      </c>
      <c r="AT246" s="184" t="s">
        <v>72</v>
      </c>
      <c r="AU246" s="184" t="s">
        <v>10</v>
      </c>
      <c r="AY246" s="183" t="s">
        <v>131</v>
      </c>
      <c r="BK246" s="185">
        <f>SUM(BK247:BK256)</f>
        <v>0</v>
      </c>
    </row>
    <row r="247" spans="2:65" s="1" customFormat="1" ht="28.9" customHeight="1">
      <c r="B247" s="41"/>
      <c r="C247" s="189" t="s">
        <v>403</v>
      </c>
      <c r="D247" s="189" t="s">
        <v>133</v>
      </c>
      <c r="E247" s="190" t="s">
        <v>404</v>
      </c>
      <c r="F247" s="191" t="s">
        <v>405</v>
      </c>
      <c r="G247" s="192" t="s">
        <v>165</v>
      </c>
      <c r="H247" s="193">
        <v>330.39</v>
      </c>
      <c r="I247" s="194"/>
      <c r="J247" s="193">
        <f>ROUND(I247*H247,0)</f>
        <v>0</v>
      </c>
      <c r="K247" s="191" t="s">
        <v>137</v>
      </c>
      <c r="L247" s="61"/>
      <c r="M247" s="195" t="s">
        <v>22</v>
      </c>
      <c r="N247" s="196" t="s">
        <v>44</v>
      </c>
      <c r="O247" s="42"/>
      <c r="P247" s="197">
        <f>O247*H247</f>
        <v>0</v>
      </c>
      <c r="Q247" s="197">
        <v>0</v>
      </c>
      <c r="R247" s="197">
        <f>Q247*H247</f>
        <v>0</v>
      </c>
      <c r="S247" s="197">
        <v>0</v>
      </c>
      <c r="T247" s="198">
        <f>S247*H247</f>
        <v>0</v>
      </c>
      <c r="AR247" s="24" t="s">
        <v>138</v>
      </c>
      <c r="AT247" s="24" t="s">
        <v>133</v>
      </c>
      <c r="AU247" s="24" t="s">
        <v>82</v>
      </c>
      <c r="AY247" s="24" t="s">
        <v>131</v>
      </c>
      <c r="BE247" s="199">
        <f>IF(N247="základní",J247,0)</f>
        <v>0</v>
      </c>
      <c r="BF247" s="199">
        <f>IF(N247="snížená",J247,0)</f>
        <v>0</v>
      </c>
      <c r="BG247" s="199">
        <f>IF(N247="zákl. přenesená",J247,0)</f>
        <v>0</v>
      </c>
      <c r="BH247" s="199">
        <f>IF(N247="sníž. přenesená",J247,0)</f>
        <v>0</v>
      </c>
      <c r="BI247" s="199">
        <f>IF(N247="nulová",J247,0)</f>
        <v>0</v>
      </c>
      <c r="BJ247" s="24" t="s">
        <v>10</v>
      </c>
      <c r="BK247" s="199">
        <f>ROUND(I247*H247,0)</f>
        <v>0</v>
      </c>
      <c r="BL247" s="24" t="s">
        <v>138</v>
      </c>
      <c r="BM247" s="24" t="s">
        <v>406</v>
      </c>
    </row>
    <row r="248" spans="2:65" s="1" customFormat="1" ht="135">
      <c r="B248" s="41"/>
      <c r="C248" s="63"/>
      <c r="D248" s="227" t="s">
        <v>140</v>
      </c>
      <c r="E248" s="63"/>
      <c r="F248" s="240" t="s">
        <v>407</v>
      </c>
      <c r="G248" s="63"/>
      <c r="H248" s="63"/>
      <c r="I248" s="159"/>
      <c r="J248" s="63"/>
      <c r="K248" s="63"/>
      <c r="L248" s="61"/>
      <c r="M248" s="202"/>
      <c r="N248" s="42"/>
      <c r="O248" s="42"/>
      <c r="P248" s="42"/>
      <c r="Q248" s="42"/>
      <c r="R248" s="42"/>
      <c r="S248" s="42"/>
      <c r="T248" s="78"/>
      <c r="AT248" s="24" t="s">
        <v>140</v>
      </c>
      <c r="AU248" s="24" t="s">
        <v>82</v>
      </c>
    </row>
    <row r="249" spans="2:65" s="1" customFormat="1" ht="28.9" customHeight="1">
      <c r="B249" s="41"/>
      <c r="C249" s="189" t="s">
        <v>408</v>
      </c>
      <c r="D249" s="189" t="s">
        <v>133</v>
      </c>
      <c r="E249" s="190" t="s">
        <v>409</v>
      </c>
      <c r="F249" s="191" t="s">
        <v>410</v>
      </c>
      <c r="G249" s="192" t="s">
        <v>165</v>
      </c>
      <c r="H249" s="193">
        <v>330.39</v>
      </c>
      <c r="I249" s="194"/>
      <c r="J249" s="193">
        <f>ROUND(I249*H249,0)</f>
        <v>0</v>
      </c>
      <c r="K249" s="191" t="s">
        <v>137</v>
      </c>
      <c r="L249" s="61"/>
      <c r="M249" s="195" t="s">
        <v>22</v>
      </c>
      <c r="N249" s="196" t="s">
        <v>44</v>
      </c>
      <c r="O249" s="42"/>
      <c r="P249" s="197">
        <f>O249*H249</f>
        <v>0</v>
      </c>
      <c r="Q249" s="197">
        <v>0</v>
      </c>
      <c r="R249" s="197">
        <f>Q249*H249</f>
        <v>0</v>
      </c>
      <c r="S249" s="197">
        <v>0</v>
      </c>
      <c r="T249" s="198">
        <f>S249*H249</f>
        <v>0</v>
      </c>
      <c r="AR249" s="24" t="s">
        <v>138</v>
      </c>
      <c r="AT249" s="24" t="s">
        <v>133</v>
      </c>
      <c r="AU249" s="24" t="s">
        <v>82</v>
      </c>
      <c r="AY249" s="24" t="s">
        <v>131</v>
      </c>
      <c r="BE249" s="199">
        <f>IF(N249="základní",J249,0)</f>
        <v>0</v>
      </c>
      <c r="BF249" s="199">
        <f>IF(N249="snížená",J249,0)</f>
        <v>0</v>
      </c>
      <c r="BG249" s="199">
        <f>IF(N249="zákl. přenesená",J249,0)</f>
        <v>0</v>
      </c>
      <c r="BH249" s="199">
        <f>IF(N249="sníž. přenesená",J249,0)</f>
        <v>0</v>
      </c>
      <c r="BI249" s="199">
        <f>IF(N249="nulová",J249,0)</f>
        <v>0</v>
      </c>
      <c r="BJ249" s="24" t="s">
        <v>10</v>
      </c>
      <c r="BK249" s="199">
        <f>ROUND(I249*H249,0)</f>
        <v>0</v>
      </c>
      <c r="BL249" s="24" t="s">
        <v>138</v>
      </c>
      <c r="BM249" s="24" t="s">
        <v>411</v>
      </c>
    </row>
    <row r="250" spans="2:65" s="1" customFormat="1" ht="94.5">
      <c r="B250" s="41"/>
      <c r="C250" s="63"/>
      <c r="D250" s="227" t="s">
        <v>140</v>
      </c>
      <c r="E250" s="63"/>
      <c r="F250" s="240" t="s">
        <v>412</v>
      </c>
      <c r="G250" s="63"/>
      <c r="H250" s="63"/>
      <c r="I250" s="159"/>
      <c r="J250" s="63"/>
      <c r="K250" s="63"/>
      <c r="L250" s="61"/>
      <c r="M250" s="202"/>
      <c r="N250" s="42"/>
      <c r="O250" s="42"/>
      <c r="P250" s="42"/>
      <c r="Q250" s="42"/>
      <c r="R250" s="42"/>
      <c r="S250" s="42"/>
      <c r="T250" s="78"/>
      <c r="AT250" s="24" t="s">
        <v>140</v>
      </c>
      <c r="AU250" s="24" t="s">
        <v>82</v>
      </c>
    </row>
    <row r="251" spans="2:65" s="1" customFormat="1" ht="28.9" customHeight="1">
      <c r="B251" s="41"/>
      <c r="C251" s="189" t="s">
        <v>413</v>
      </c>
      <c r="D251" s="189" t="s">
        <v>133</v>
      </c>
      <c r="E251" s="190" t="s">
        <v>414</v>
      </c>
      <c r="F251" s="191" t="s">
        <v>415</v>
      </c>
      <c r="G251" s="192" t="s">
        <v>165</v>
      </c>
      <c r="H251" s="193">
        <v>1982.22</v>
      </c>
      <c r="I251" s="194"/>
      <c r="J251" s="193">
        <f>ROUND(I251*H251,0)</f>
        <v>0</v>
      </c>
      <c r="K251" s="191" t="s">
        <v>137</v>
      </c>
      <c r="L251" s="61"/>
      <c r="M251" s="195" t="s">
        <v>22</v>
      </c>
      <c r="N251" s="196" t="s">
        <v>44</v>
      </c>
      <c r="O251" s="42"/>
      <c r="P251" s="197">
        <f>O251*H251</f>
        <v>0</v>
      </c>
      <c r="Q251" s="197">
        <v>0</v>
      </c>
      <c r="R251" s="197">
        <f>Q251*H251</f>
        <v>0</v>
      </c>
      <c r="S251" s="197">
        <v>0</v>
      </c>
      <c r="T251" s="198">
        <f>S251*H251</f>
        <v>0</v>
      </c>
      <c r="AR251" s="24" t="s">
        <v>138</v>
      </c>
      <c r="AT251" s="24" t="s">
        <v>133</v>
      </c>
      <c r="AU251" s="24" t="s">
        <v>82</v>
      </c>
      <c r="AY251" s="24" t="s">
        <v>131</v>
      </c>
      <c r="BE251" s="199">
        <f>IF(N251="základní",J251,0)</f>
        <v>0</v>
      </c>
      <c r="BF251" s="199">
        <f>IF(N251="snížená",J251,0)</f>
        <v>0</v>
      </c>
      <c r="BG251" s="199">
        <f>IF(N251="zákl. přenesená",J251,0)</f>
        <v>0</v>
      </c>
      <c r="BH251" s="199">
        <f>IF(N251="sníž. přenesená",J251,0)</f>
        <v>0</v>
      </c>
      <c r="BI251" s="199">
        <f>IF(N251="nulová",J251,0)</f>
        <v>0</v>
      </c>
      <c r="BJ251" s="24" t="s">
        <v>10</v>
      </c>
      <c r="BK251" s="199">
        <f>ROUND(I251*H251,0)</f>
        <v>0</v>
      </c>
      <c r="BL251" s="24" t="s">
        <v>138</v>
      </c>
      <c r="BM251" s="24" t="s">
        <v>416</v>
      </c>
    </row>
    <row r="252" spans="2:65" s="1" customFormat="1" ht="94.5">
      <c r="B252" s="41"/>
      <c r="C252" s="63"/>
      <c r="D252" s="200" t="s">
        <v>140</v>
      </c>
      <c r="E252" s="63"/>
      <c r="F252" s="201" t="s">
        <v>412</v>
      </c>
      <c r="G252" s="63"/>
      <c r="H252" s="63"/>
      <c r="I252" s="159"/>
      <c r="J252" s="63"/>
      <c r="K252" s="63"/>
      <c r="L252" s="61"/>
      <c r="M252" s="202"/>
      <c r="N252" s="42"/>
      <c r="O252" s="42"/>
      <c r="P252" s="42"/>
      <c r="Q252" s="42"/>
      <c r="R252" s="42"/>
      <c r="S252" s="42"/>
      <c r="T252" s="78"/>
      <c r="AT252" s="24" t="s">
        <v>140</v>
      </c>
      <c r="AU252" s="24" t="s">
        <v>82</v>
      </c>
    </row>
    <row r="253" spans="2:65" s="12" customFormat="1">
      <c r="B253" s="214"/>
      <c r="C253" s="215"/>
      <c r="D253" s="227" t="s">
        <v>142</v>
      </c>
      <c r="E253" s="237" t="s">
        <v>22</v>
      </c>
      <c r="F253" s="238" t="s">
        <v>417</v>
      </c>
      <c r="G253" s="215"/>
      <c r="H253" s="239">
        <v>1982.22</v>
      </c>
      <c r="I253" s="219"/>
      <c r="J253" s="215"/>
      <c r="K253" s="215"/>
      <c r="L253" s="220"/>
      <c r="M253" s="221"/>
      <c r="N253" s="222"/>
      <c r="O253" s="222"/>
      <c r="P253" s="222"/>
      <c r="Q253" s="222"/>
      <c r="R253" s="222"/>
      <c r="S253" s="222"/>
      <c r="T253" s="223"/>
      <c r="AT253" s="224" t="s">
        <v>142</v>
      </c>
      <c r="AU253" s="224" t="s">
        <v>82</v>
      </c>
      <c r="AV253" s="12" t="s">
        <v>82</v>
      </c>
      <c r="AW253" s="12" t="s">
        <v>36</v>
      </c>
      <c r="AX253" s="12" t="s">
        <v>10</v>
      </c>
      <c r="AY253" s="224" t="s">
        <v>131</v>
      </c>
    </row>
    <row r="254" spans="2:65" s="1" customFormat="1" ht="20.45" customHeight="1">
      <c r="B254" s="41"/>
      <c r="C254" s="189" t="s">
        <v>418</v>
      </c>
      <c r="D254" s="189" t="s">
        <v>133</v>
      </c>
      <c r="E254" s="190" t="s">
        <v>419</v>
      </c>
      <c r="F254" s="191" t="s">
        <v>420</v>
      </c>
      <c r="G254" s="192" t="s">
        <v>165</v>
      </c>
      <c r="H254" s="193">
        <v>330.39</v>
      </c>
      <c r="I254" s="194"/>
      <c r="J254" s="193">
        <f>ROUND(I254*H254,0)</f>
        <v>0</v>
      </c>
      <c r="K254" s="191" t="s">
        <v>137</v>
      </c>
      <c r="L254" s="61"/>
      <c r="M254" s="195" t="s">
        <v>22</v>
      </c>
      <c r="N254" s="196" t="s">
        <v>44</v>
      </c>
      <c r="O254" s="42"/>
      <c r="P254" s="197">
        <f>O254*H254</f>
        <v>0</v>
      </c>
      <c r="Q254" s="197">
        <v>0</v>
      </c>
      <c r="R254" s="197">
        <f>Q254*H254</f>
        <v>0</v>
      </c>
      <c r="S254" s="197">
        <v>0</v>
      </c>
      <c r="T254" s="198">
        <f>S254*H254</f>
        <v>0</v>
      </c>
      <c r="AR254" s="24" t="s">
        <v>138</v>
      </c>
      <c r="AT254" s="24" t="s">
        <v>133</v>
      </c>
      <c r="AU254" s="24" t="s">
        <v>82</v>
      </c>
      <c r="AY254" s="24" t="s">
        <v>131</v>
      </c>
      <c r="BE254" s="199">
        <f>IF(N254="základní",J254,0)</f>
        <v>0</v>
      </c>
      <c r="BF254" s="199">
        <f>IF(N254="snížená",J254,0)</f>
        <v>0</v>
      </c>
      <c r="BG254" s="199">
        <f>IF(N254="zákl. přenesená",J254,0)</f>
        <v>0</v>
      </c>
      <c r="BH254" s="199">
        <f>IF(N254="sníž. přenesená",J254,0)</f>
        <v>0</v>
      </c>
      <c r="BI254" s="199">
        <f>IF(N254="nulová",J254,0)</f>
        <v>0</v>
      </c>
      <c r="BJ254" s="24" t="s">
        <v>10</v>
      </c>
      <c r="BK254" s="199">
        <f>ROUND(I254*H254,0)</f>
        <v>0</v>
      </c>
      <c r="BL254" s="24" t="s">
        <v>138</v>
      </c>
      <c r="BM254" s="24" t="s">
        <v>421</v>
      </c>
    </row>
    <row r="255" spans="2:65" s="1" customFormat="1" ht="81">
      <c r="B255" s="41"/>
      <c r="C255" s="63"/>
      <c r="D255" s="227" t="s">
        <v>140</v>
      </c>
      <c r="E255" s="63"/>
      <c r="F255" s="240" t="s">
        <v>422</v>
      </c>
      <c r="G255" s="63"/>
      <c r="H255" s="63"/>
      <c r="I255" s="159"/>
      <c r="J255" s="63"/>
      <c r="K255" s="63"/>
      <c r="L255" s="61"/>
      <c r="M255" s="202"/>
      <c r="N255" s="42"/>
      <c r="O255" s="42"/>
      <c r="P255" s="42"/>
      <c r="Q255" s="42"/>
      <c r="R255" s="42"/>
      <c r="S255" s="42"/>
      <c r="T255" s="78"/>
      <c r="AT255" s="24" t="s">
        <v>140</v>
      </c>
      <c r="AU255" s="24" t="s">
        <v>82</v>
      </c>
    </row>
    <row r="256" spans="2:65" s="1" customFormat="1" ht="28.9" customHeight="1">
      <c r="B256" s="41"/>
      <c r="C256" s="189" t="s">
        <v>423</v>
      </c>
      <c r="D256" s="189" t="s">
        <v>133</v>
      </c>
      <c r="E256" s="190" t="s">
        <v>424</v>
      </c>
      <c r="F256" s="191" t="s">
        <v>425</v>
      </c>
      <c r="G256" s="192" t="s">
        <v>165</v>
      </c>
      <c r="H256" s="193">
        <v>330.39</v>
      </c>
      <c r="I256" s="194"/>
      <c r="J256" s="193">
        <f>ROUND(I256*H256,0)</f>
        <v>0</v>
      </c>
      <c r="K256" s="191" t="s">
        <v>137</v>
      </c>
      <c r="L256" s="61"/>
      <c r="M256" s="195" t="s">
        <v>22</v>
      </c>
      <c r="N256" s="196" t="s">
        <v>44</v>
      </c>
      <c r="O256" s="42"/>
      <c r="P256" s="197">
        <f>O256*H256</f>
        <v>0</v>
      </c>
      <c r="Q256" s="197">
        <v>0</v>
      </c>
      <c r="R256" s="197">
        <f>Q256*H256</f>
        <v>0</v>
      </c>
      <c r="S256" s="197">
        <v>0</v>
      </c>
      <c r="T256" s="198">
        <f>S256*H256</f>
        <v>0</v>
      </c>
      <c r="AR256" s="24" t="s">
        <v>138</v>
      </c>
      <c r="AT256" s="24" t="s">
        <v>133</v>
      </c>
      <c r="AU256" s="24" t="s">
        <v>82</v>
      </c>
      <c r="AY256" s="24" t="s">
        <v>131</v>
      </c>
      <c r="BE256" s="199">
        <f>IF(N256="základní",J256,0)</f>
        <v>0</v>
      </c>
      <c r="BF256" s="199">
        <f>IF(N256="snížená",J256,0)</f>
        <v>0</v>
      </c>
      <c r="BG256" s="199">
        <f>IF(N256="zákl. přenesená",J256,0)</f>
        <v>0</v>
      </c>
      <c r="BH256" s="199">
        <f>IF(N256="sníž. přenesená",J256,0)</f>
        <v>0</v>
      </c>
      <c r="BI256" s="199">
        <f>IF(N256="nulová",J256,0)</f>
        <v>0</v>
      </c>
      <c r="BJ256" s="24" t="s">
        <v>10</v>
      </c>
      <c r="BK256" s="199">
        <f>ROUND(I256*H256,0)</f>
        <v>0</v>
      </c>
      <c r="BL256" s="24" t="s">
        <v>138</v>
      </c>
      <c r="BM256" s="24" t="s">
        <v>426</v>
      </c>
    </row>
    <row r="257" spans="2:65" s="10" customFormat="1" ht="29.85" customHeight="1">
      <c r="B257" s="172"/>
      <c r="C257" s="173"/>
      <c r="D257" s="186" t="s">
        <v>72</v>
      </c>
      <c r="E257" s="187" t="s">
        <v>427</v>
      </c>
      <c r="F257" s="187" t="s">
        <v>428</v>
      </c>
      <c r="G257" s="173"/>
      <c r="H257" s="173"/>
      <c r="I257" s="176"/>
      <c r="J257" s="188">
        <f>BK257</f>
        <v>0</v>
      </c>
      <c r="K257" s="173"/>
      <c r="L257" s="178"/>
      <c r="M257" s="179"/>
      <c r="N257" s="180"/>
      <c r="O257" s="180"/>
      <c r="P257" s="181">
        <f>SUM(P258:P259)</f>
        <v>0</v>
      </c>
      <c r="Q257" s="180"/>
      <c r="R257" s="181">
        <f>SUM(R258:R259)</f>
        <v>0</v>
      </c>
      <c r="S257" s="180"/>
      <c r="T257" s="182">
        <f>SUM(T258:T259)</f>
        <v>0</v>
      </c>
      <c r="AR257" s="183" t="s">
        <v>10</v>
      </c>
      <c r="AT257" s="184" t="s">
        <v>72</v>
      </c>
      <c r="AU257" s="184" t="s">
        <v>10</v>
      </c>
      <c r="AY257" s="183" t="s">
        <v>131</v>
      </c>
      <c r="BK257" s="185">
        <f>SUM(BK258:BK259)</f>
        <v>0</v>
      </c>
    </row>
    <row r="258" spans="2:65" s="1" customFormat="1" ht="40.15" customHeight="1">
      <c r="B258" s="41"/>
      <c r="C258" s="189" t="s">
        <v>429</v>
      </c>
      <c r="D258" s="189" t="s">
        <v>133</v>
      </c>
      <c r="E258" s="190" t="s">
        <v>430</v>
      </c>
      <c r="F258" s="191" t="s">
        <v>431</v>
      </c>
      <c r="G258" s="192" t="s">
        <v>165</v>
      </c>
      <c r="H258" s="193">
        <v>336.82</v>
      </c>
      <c r="I258" s="194"/>
      <c r="J258" s="193">
        <f>ROUND(I258*H258,0)</f>
        <v>0</v>
      </c>
      <c r="K258" s="191" t="s">
        <v>137</v>
      </c>
      <c r="L258" s="61"/>
      <c r="M258" s="195" t="s">
        <v>22</v>
      </c>
      <c r="N258" s="196" t="s">
        <v>44</v>
      </c>
      <c r="O258" s="42"/>
      <c r="P258" s="197">
        <f>O258*H258</f>
        <v>0</v>
      </c>
      <c r="Q258" s="197">
        <v>0</v>
      </c>
      <c r="R258" s="197">
        <f>Q258*H258</f>
        <v>0</v>
      </c>
      <c r="S258" s="197">
        <v>0</v>
      </c>
      <c r="T258" s="198">
        <f>S258*H258</f>
        <v>0</v>
      </c>
      <c r="AR258" s="24" t="s">
        <v>138</v>
      </c>
      <c r="AT258" s="24" t="s">
        <v>133</v>
      </c>
      <c r="AU258" s="24" t="s">
        <v>82</v>
      </c>
      <c r="AY258" s="24" t="s">
        <v>131</v>
      </c>
      <c r="BE258" s="199">
        <f>IF(N258="základní",J258,0)</f>
        <v>0</v>
      </c>
      <c r="BF258" s="199">
        <f>IF(N258="snížená",J258,0)</f>
        <v>0</v>
      </c>
      <c r="BG258" s="199">
        <f>IF(N258="zákl. přenesená",J258,0)</f>
        <v>0</v>
      </c>
      <c r="BH258" s="199">
        <f>IF(N258="sníž. přenesená",J258,0)</f>
        <v>0</v>
      </c>
      <c r="BI258" s="199">
        <f>IF(N258="nulová",J258,0)</f>
        <v>0</v>
      </c>
      <c r="BJ258" s="24" t="s">
        <v>10</v>
      </c>
      <c r="BK258" s="199">
        <f>ROUND(I258*H258,0)</f>
        <v>0</v>
      </c>
      <c r="BL258" s="24" t="s">
        <v>138</v>
      </c>
      <c r="BM258" s="24" t="s">
        <v>432</v>
      </c>
    </row>
    <row r="259" spans="2:65" s="1" customFormat="1" ht="81">
      <c r="B259" s="41"/>
      <c r="C259" s="63"/>
      <c r="D259" s="200" t="s">
        <v>140</v>
      </c>
      <c r="E259" s="63"/>
      <c r="F259" s="201" t="s">
        <v>433</v>
      </c>
      <c r="G259" s="63"/>
      <c r="H259" s="63"/>
      <c r="I259" s="159"/>
      <c r="J259" s="63"/>
      <c r="K259" s="63"/>
      <c r="L259" s="61"/>
      <c r="M259" s="202"/>
      <c r="N259" s="42"/>
      <c r="O259" s="42"/>
      <c r="P259" s="42"/>
      <c r="Q259" s="42"/>
      <c r="R259" s="42"/>
      <c r="S259" s="42"/>
      <c r="T259" s="78"/>
      <c r="AT259" s="24" t="s">
        <v>140</v>
      </c>
      <c r="AU259" s="24" t="s">
        <v>82</v>
      </c>
    </row>
    <row r="260" spans="2:65" s="10" customFormat="1" ht="37.35" customHeight="1">
      <c r="B260" s="172"/>
      <c r="C260" s="173"/>
      <c r="D260" s="174" t="s">
        <v>72</v>
      </c>
      <c r="E260" s="175" t="s">
        <v>434</v>
      </c>
      <c r="F260" s="175" t="s">
        <v>435</v>
      </c>
      <c r="G260" s="173"/>
      <c r="H260" s="173"/>
      <c r="I260" s="176"/>
      <c r="J260" s="177">
        <f>BK260</f>
        <v>0</v>
      </c>
      <c r="K260" s="173"/>
      <c r="L260" s="178"/>
      <c r="M260" s="179"/>
      <c r="N260" s="180"/>
      <c r="O260" s="180"/>
      <c r="P260" s="181">
        <f>P261+P294+P309+P318+P327+P336</f>
        <v>0</v>
      </c>
      <c r="Q260" s="180"/>
      <c r="R260" s="181">
        <f>R261+R294+R309+R318+R327+R336</f>
        <v>2.5069594999999998</v>
      </c>
      <c r="S260" s="180"/>
      <c r="T260" s="182">
        <f>T261+T294+T309+T318+T327+T336</f>
        <v>0.81672</v>
      </c>
      <c r="AR260" s="183" t="s">
        <v>82</v>
      </c>
      <c r="AT260" s="184" t="s">
        <v>72</v>
      </c>
      <c r="AU260" s="184" t="s">
        <v>73</v>
      </c>
      <c r="AY260" s="183" t="s">
        <v>131</v>
      </c>
      <c r="BK260" s="185">
        <f>BK261+BK294+BK309+BK318+BK327+BK336</f>
        <v>0</v>
      </c>
    </row>
    <row r="261" spans="2:65" s="10" customFormat="1" ht="19.899999999999999" customHeight="1">
      <c r="B261" s="172"/>
      <c r="C261" s="173"/>
      <c r="D261" s="186" t="s">
        <v>72</v>
      </c>
      <c r="E261" s="187" t="s">
        <v>436</v>
      </c>
      <c r="F261" s="187" t="s">
        <v>437</v>
      </c>
      <c r="G261" s="173"/>
      <c r="H261" s="173"/>
      <c r="I261" s="176"/>
      <c r="J261" s="188">
        <f>BK261</f>
        <v>0</v>
      </c>
      <c r="K261" s="173"/>
      <c r="L261" s="178"/>
      <c r="M261" s="179"/>
      <c r="N261" s="180"/>
      <c r="O261" s="180"/>
      <c r="P261" s="181">
        <f>SUM(P262:P293)</f>
        <v>0</v>
      </c>
      <c r="Q261" s="180"/>
      <c r="R261" s="181">
        <f>SUM(R262:R293)</f>
        <v>1.2369163999999999</v>
      </c>
      <c r="S261" s="180"/>
      <c r="T261" s="182">
        <f>SUM(T262:T293)</f>
        <v>0.81672</v>
      </c>
      <c r="AR261" s="183" t="s">
        <v>82</v>
      </c>
      <c r="AT261" s="184" t="s">
        <v>72</v>
      </c>
      <c r="AU261" s="184" t="s">
        <v>10</v>
      </c>
      <c r="AY261" s="183" t="s">
        <v>131</v>
      </c>
      <c r="BK261" s="185">
        <f>SUM(BK262:BK293)</f>
        <v>0</v>
      </c>
    </row>
    <row r="262" spans="2:65" s="1" customFormat="1" ht="28.9" customHeight="1">
      <c r="B262" s="41"/>
      <c r="C262" s="189" t="s">
        <v>438</v>
      </c>
      <c r="D262" s="189" t="s">
        <v>133</v>
      </c>
      <c r="E262" s="190" t="s">
        <v>439</v>
      </c>
      <c r="F262" s="191" t="s">
        <v>440</v>
      </c>
      <c r="G262" s="192" t="s">
        <v>194</v>
      </c>
      <c r="H262" s="193">
        <v>204.18</v>
      </c>
      <c r="I262" s="194"/>
      <c r="J262" s="193">
        <f>ROUND(I262*H262,0)</f>
        <v>0</v>
      </c>
      <c r="K262" s="191" t="s">
        <v>137</v>
      </c>
      <c r="L262" s="61"/>
      <c r="M262" s="195" t="s">
        <v>22</v>
      </c>
      <c r="N262" s="196" t="s">
        <v>44</v>
      </c>
      <c r="O262" s="42"/>
      <c r="P262" s="197">
        <f>O262*H262</f>
        <v>0</v>
      </c>
      <c r="Q262" s="197">
        <v>0</v>
      </c>
      <c r="R262" s="197">
        <f>Q262*H262</f>
        <v>0</v>
      </c>
      <c r="S262" s="197">
        <v>0</v>
      </c>
      <c r="T262" s="198">
        <f>S262*H262</f>
        <v>0</v>
      </c>
      <c r="AR262" s="24" t="s">
        <v>232</v>
      </c>
      <c r="AT262" s="24" t="s">
        <v>133</v>
      </c>
      <c r="AU262" s="24" t="s">
        <v>82</v>
      </c>
      <c r="AY262" s="24" t="s">
        <v>131</v>
      </c>
      <c r="BE262" s="199">
        <f>IF(N262="základní",J262,0)</f>
        <v>0</v>
      </c>
      <c r="BF262" s="199">
        <f>IF(N262="snížená",J262,0)</f>
        <v>0</v>
      </c>
      <c r="BG262" s="199">
        <f>IF(N262="zákl. přenesená",J262,0)</f>
        <v>0</v>
      </c>
      <c r="BH262" s="199">
        <f>IF(N262="sníž. přenesená",J262,0)</f>
        <v>0</v>
      </c>
      <c r="BI262" s="199">
        <f>IF(N262="nulová",J262,0)</f>
        <v>0</v>
      </c>
      <c r="BJ262" s="24" t="s">
        <v>10</v>
      </c>
      <c r="BK262" s="199">
        <f>ROUND(I262*H262,0)</f>
        <v>0</v>
      </c>
      <c r="BL262" s="24" t="s">
        <v>232</v>
      </c>
      <c r="BM262" s="24" t="s">
        <v>441</v>
      </c>
    </row>
    <row r="263" spans="2:65" s="1" customFormat="1" ht="40.5">
      <c r="B263" s="41"/>
      <c r="C263" s="63"/>
      <c r="D263" s="200" t="s">
        <v>140</v>
      </c>
      <c r="E263" s="63"/>
      <c r="F263" s="201" t="s">
        <v>442</v>
      </c>
      <c r="G263" s="63"/>
      <c r="H263" s="63"/>
      <c r="I263" s="159"/>
      <c r="J263" s="63"/>
      <c r="K263" s="63"/>
      <c r="L263" s="61"/>
      <c r="M263" s="202"/>
      <c r="N263" s="42"/>
      <c r="O263" s="42"/>
      <c r="P263" s="42"/>
      <c r="Q263" s="42"/>
      <c r="R263" s="42"/>
      <c r="S263" s="42"/>
      <c r="T263" s="78"/>
      <c r="AT263" s="24" t="s">
        <v>140</v>
      </c>
      <c r="AU263" s="24" t="s">
        <v>82</v>
      </c>
    </row>
    <row r="264" spans="2:65" s="12" customFormat="1">
      <c r="B264" s="214"/>
      <c r="C264" s="215"/>
      <c r="D264" s="227" t="s">
        <v>142</v>
      </c>
      <c r="E264" s="237" t="s">
        <v>22</v>
      </c>
      <c r="F264" s="238" t="s">
        <v>288</v>
      </c>
      <c r="G264" s="215"/>
      <c r="H264" s="239">
        <v>204.18</v>
      </c>
      <c r="I264" s="219"/>
      <c r="J264" s="215"/>
      <c r="K264" s="215"/>
      <c r="L264" s="220"/>
      <c r="M264" s="221"/>
      <c r="N264" s="222"/>
      <c r="O264" s="222"/>
      <c r="P264" s="222"/>
      <c r="Q264" s="222"/>
      <c r="R264" s="222"/>
      <c r="S264" s="222"/>
      <c r="T264" s="223"/>
      <c r="AT264" s="224" t="s">
        <v>142</v>
      </c>
      <c r="AU264" s="224" t="s">
        <v>82</v>
      </c>
      <c r="AV264" s="12" t="s">
        <v>82</v>
      </c>
      <c r="AW264" s="12" t="s">
        <v>36</v>
      </c>
      <c r="AX264" s="12" t="s">
        <v>10</v>
      </c>
      <c r="AY264" s="224" t="s">
        <v>131</v>
      </c>
    </row>
    <row r="265" spans="2:65" s="1" customFormat="1" ht="40.15" customHeight="1">
      <c r="B265" s="41"/>
      <c r="C265" s="256" t="s">
        <v>443</v>
      </c>
      <c r="D265" s="256" t="s">
        <v>270</v>
      </c>
      <c r="E265" s="257" t="s">
        <v>444</v>
      </c>
      <c r="F265" s="258" t="s">
        <v>445</v>
      </c>
      <c r="G265" s="259" t="s">
        <v>165</v>
      </c>
      <c r="H265" s="260">
        <v>0.06</v>
      </c>
      <c r="I265" s="261"/>
      <c r="J265" s="260">
        <f>ROUND(I265*H265,0)</f>
        <v>0</v>
      </c>
      <c r="K265" s="258" t="s">
        <v>224</v>
      </c>
      <c r="L265" s="262"/>
      <c r="M265" s="263" t="s">
        <v>22</v>
      </c>
      <c r="N265" s="264" t="s">
        <v>44</v>
      </c>
      <c r="O265" s="42"/>
      <c r="P265" s="197">
        <f>O265*H265</f>
        <v>0</v>
      </c>
      <c r="Q265" s="197">
        <v>1</v>
      </c>
      <c r="R265" s="197">
        <f>Q265*H265</f>
        <v>0.06</v>
      </c>
      <c r="S265" s="197">
        <v>0</v>
      </c>
      <c r="T265" s="198">
        <f>S265*H265</f>
        <v>0</v>
      </c>
      <c r="AR265" s="24" t="s">
        <v>320</v>
      </c>
      <c r="AT265" s="24" t="s">
        <v>270</v>
      </c>
      <c r="AU265" s="24" t="s">
        <v>82</v>
      </c>
      <c r="AY265" s="24" t="s">
        <v>131</v>
      </c>
      <c r="BE265" s="199">
        <f>IF(N265="základní",J265,0)</f>
        <v>0</v>
      </c>
      <c r="BF265" s="199">
        <f>IF(N265="snížená",J265,0)</f>
        <v>0</v>
      </c>
      <c r="BG265" s="199">
        <f>IF(N265="zákl. přenesená",J265,0)</f>
        <v>0</v>
      </c>
      <c r="BH265" s="199">
        <f>IF(N265="sníž. přenesená",J265,0)</f>
        <v>0</v>
      </c>
      <c r="BI265" s="199">
        <f>IF(N265="nulová",J265,0)</f>
        <v>0</v>
      </c>
      <c r="BJ265" s="24" t="s">
        <v>10</v>
      </c>
      <c r="BK265" s="199">
        <f>ROUND(I265*H265,0)</f>
        <v>0</v>
      </c>
      <c r="BL265" s="24" t="s">
        <v>232</v>
      </c>
      <c r="BM265" s="24" t="s">
        <v>446</v>
      </c>
    </row>
    <row r="266" spans="2:65" s="1" customFormat="1" ht="27">
      <c r="B266" s="41"/>
      <c r="C266" s="63"/>
      <c r="D266" s="200" t="s">
        <v>274</v>
      </c>
      <c r="E266" s="63"/>
      <c r="F266" s="201" t="s">
        <v>447</v>
      </c>
      <c r="G266" s="63"/>
      <c r="H266" s="63"/>
      <c r="I266" s="159"/>
      <c r="J266" s="63"/>
      <c r="K266" s="63"/>
      <c r="L266" s="61"/>
      <c r="M266" s="202"/>
      <c r="N266" s="42"/>
      <c r="O266" s="42"/>
      <c r="P266" s="42"/>
      <c r="Q266" s="42"/>
      <c r="R266" s="42"/>
      <c r="S266" s="42"/>
      <c r="T266" s="78"/>
      <c r="AT266" s="24" t="s">
        <v>274</v>
      </c>
      <c r="AU266" s="24" t="s">
        <v>82</v>
      </c>
    </row>
    <row r="267" spans="2:65" s="12" customFormat="1">
      <c r="B267" s="214"/>
      <c r="C267" s="215"/>
      <c r="D267" s="227" t="s">
        <v>142</v>
      </c>
      <c r="E267" s="215"/>
      <c r="F267" s="238" t="s">
        <v>448</v>
      </c>
      <c r="G267" s="215"/>
      <c r="H267" s="239">
        <v>0.06</v>
      </c>
      <c r="I267" s="219"/>
      <c r="J267" s="215"/>
      <c r="K267" s="215"/>
      <c r="L267" s="220"/>
      <c r="M267" s="221"/>
      <c r="N267" s="222"/>
      <c r="O267" s="222"/>
      <c r="P267" s="222"/>
      <c r="Q267" s="222"/>
      <c r="R267" s="222"/>
      <c r="S267" s="222"/>
      <c r="T267" s="223"/>
      <c r="AT267" s="224" t="s">
        <v>142</v>
      </c>
      <c r="AU267" s="224" t="s">
        <v>82</v>
      </c>
      <c r="AV267" s="12" t="s">
        <v>82</v>
      </c>
      <c r="AW267" s="12" t="s">
        <v>6</v>
      </c>
      <c r="AX267" s="12" t="s">
        <v>10</v>
      </c>
      <c r="AY267" s="224" t="s">
        <v>131</v>
      </c>
    </row>
    <row r="268" spans="2:65" s="1" customFormat="1" ht="28.9" customHeight="1">
      <c r="B268" s="41"/>
      <c r="C268" s="189" t="s">
        <v>449</v>
      </c>
      <c r="D268" s="189" t="s">
        <v>133</v>
      </c>
      <c r="E268" s="190" t="s">
        <v>450</v>
      </c>
      <c r="F268" s="191" t="s">
        <v>451</v>
      </c>
      <c r="G268" s="192" t="s">
        <v>194</v>
      </c>
      <c r="H268" s="193">
        <v>28.51</v>
      </c>
      <c r="I268" s="194"/>
      <c r="J268" s="193">
        <f>ROUND(I268*H268,0)</f>
        <v>0</v>
      </c>
      <c r="K268" s="191" t="s">
        <v>137</v>
      </c>
      <c r="L268" s="61"/>
      <c r="M268" s="195" t="s">
        <v>22</v>
      </c>
      <c r="N268" s="196" t="s">
        <v>44</v>
      </c>
      <c r="O268" s="42"/>
      <c r="P268" s="197">
        <f>O268*H268</f>
        <v>0</v>
      </c>
      <c r="Q268" s="197">
        <v>0</v>
      </c>
      <c r="R268" s="197">
        <f>Q268*H268</f>
        <v>0</v>
      </c>
      <c r="S268" s="197">
        <v>0</v>
      </c>
      <c r="T268" s="198">
        <f>S268*H268</f>
        <v>0</v>
      </c>
      <c r="AR268" s="24" t="s">
        <v>232</v>
      </c>
      <c r="AT268" s="24" t="s">
        <v>133</v>
      </c>
      <c r="AU268" s="24" t="s">
        <v>82</v>
      </c>
      <c r="AY268" s="24" t="s">
        <v>131</v>
      </c>
      <c r="BE268" s="199">
        <f>IF(N268="základní",J268,0)</f>
        <v>0</v>
      </c>
      <c r="BF268" s="199">
        <f>IF(N268="snížená",J268,0)</f>
        <v>0</v>
      </c>
      <c r="BG268" s="199">
        <f>IF(N268="zákl. přenesená",J268,0)</f>
        <v>0</v>
      </c>
      <c r="BH268" s="199">
        <f>IF(N268="sníž. přenesená",J268,0)</f>
        <v>0</v>
      </c>
      <c r="BI268" s="199">
        <f>IF(N268="nulová",J268,0)</f>
        <v>0</v>
      </c>
      <c r="BJ268" s="24" t="s">
        <v>10</v>
      </c>
      <c r="BK268" s="199">
        <f>ROUND(I268*H268,0)</f>
        <v>0</v>
      </c>
      <c r="BL268" s="24" t="s">
        <v>232</v>
      </c>
      <c r="BM268" s="24" t="s">
        <v>452</v>
      </c>
    </row>
    <row r="269" spans="2:65" s="1" customFormat="1" ht="40.5">
      <c r="B269" s="41"/>
      <c r="C269" s="63"/>
      <c r="D269" s="200" t="s">
        <v>140</v>
      </c>
      <c r="E269" s="63"/>
      <c r="F269" s="201" t="s">
        <v>442</v>
      </c>
      <c r="G269" s="63"/>
      <c r="H269" s="63"/>
      <c r="I269" s="159"/>
      <c r="J269" s="63"/>
      <c r="K269" s="63"/>
      <c r="L269" s="61"/>
      <c r="M269" s="202"/>
      <c r="N269" s="42"/>
      <c r="O269" s="42"/>
      <c r="P269" s="42"/>
      <c r="Q269" s="42"/>
      <c r="R269" s="42"/>
      <c r="S269" s="42"/>
      <c r="T269" s="78"/>
      <c r="AT269" s="24" t="s">
        <v>140</v>
      </c>
      <c r="AU269" s="24" t="s">
        <v>82</v>
      </c>
    </row>
    <row r="270" spans="2:65" s="11" customFormat="1">
      <c r="B270" s="203"/>
      <c r="C270" s="204"/>
      <c r="D270" s="200" t="s">
        <v>142</v>
      </c>
      <c r="E270" s="205" t="s">
        <v>22</v>
      </c>
      <c r="F270" s="206" t="s">
        <v>145</v>
      </c>
      <c r="G270" s="204"/>
      <c r="H270" s="207" t="s">
        <v>22</v>
      </c>
      <c r="I270" s="208"/>
      <c r="J270" s="204"/>
      <c r="K270" s="204"/>
      <c r="L270" s="209"/>
      <c r="M270" s="210"/>
      <c r="N270" s="211"/>
      <c r="O270" s="211"/>
      <c r="P270" s="211"/>
      <c r="Q270" s="211"/>
      <c r="R270" s="211"/>
      <c r="S270" s="211"/>
      <c r="T270" s="212"/>
      <c r="AT270" s="213" t="s">
        <v>142</v>
      </c>
      <c r="AU270" s="213" t="s">
        <v>82</v>
      </c>
      <c r="AV270" s="11" t="s">
        <v>10</v>
      </c>
      <c r="AW270" s="11" t="s">
        <v>36</v>
      </c>
      <c r="AX270" s="11" t="s">
        <v>73</v>
      </c>
      <c r="AY270" s="213" t="s">
        <v>131</v>
      </c>
    </row>
    <row r="271" spans="2:65" s="12" customFormat="1">
      <c r="B271" s="214"/>
      <c r="C271" s="215"/>
      <c r="D271" s="200" t="s">
        <v>142</v>
      </c>
      <c r="E271" s="216" t="s">
        <v>22</v>
      </c>
      <c r="F271" s="217" t="s">
        <v>201</v>
      </c>
      <c r="G271" s="215"/>
      <c r="H271" s="218">
        <v>24.36</v>
      </c>
      <c r="I271" s="219"/>
      <c r="J271" s="215"/>
      <c r="K271" s="215"/>
      <c r="L271" s="220"/>
      <c r="M271" s="221"/>
      <c r="N271" s="222"/>
      <c r="O271" s="222"/>
      <c r="P271" s="222"/>
      <c r="Q271" s="222"/>
      <c r="R271" s="222"/>
      <c r="S271" s="222"/>
      <c r="T271" s="223"/>
      <c r="AT271" s="224" t="s">
        <v>142</v>
      </c>
      <c r="AU271" s="224" t="s">
        <v>82</v>
      </c>
      <c r="AV271" s="12" t="s">
        <v>82</v>
      </c>
      <c r="AW271" s="12" t="s">
        <v>36</v>
      </c>
      <c r="AX271" s="12" t="s">
        <v>73</v>
      </c>
      <c r="AY271" s="224" t="s">
        <v>131</v>
      </c>
    </row>
    <row r="272" spans="2:65" s="11" customFormat="1">
      <c r="B272" s="203"/>
      <c r="C272" s="204"/>
      <c r="D272" s="200" t="s">
        <v>142</v>
      </c>
      <c r="E272" s="205" t="s">
        <v>22</v>
      </c>
      <c r="F272" s="206" t="s">
        <v>453</v>
      </c>
      <c r="G272" s="204"/>
      <c r="H272" s="207" t="s">
        <v>22</v>
      </c>
      <c r="I272" s="208"/>
      <c r="J272" s="204"/>
      <c r="K272" s="204"/>
      <c r="L272" s="209"/>
      <c r="M272" s="210"/>
      <c r="N272" s="211"/>
      <c r="O272" s="211"/>
      <c r="P272" s="211"/>
      <c r="Q272" s="211"/>
      <c r="R272" s="211"/>
      <c r="S272" s="211"/>
      <c r="T272" s="212"/>
      <c r="AT272" s="213" t="s">
        <v>142</v>
      </c>
      <c r="AU272" s="213" t="s">
        <v>82</v>
      </c>
      <c r="AV272" s="11" t="s">
        <v>10</v>
      </c>
      <c r="AW272" s="11" t="s">
        <v>36</v>
      </c>
      <c r="AX272" s="11" t="s">
        <v>73</v>
      </c>
      <c r="AY272" s="213" t="s">
        <v>131</v>
      </c>
    </row>
    <row r="273" spans="2:65" s="12" customFormat="1">
      <c r="B273" s="214"/>
      <c r="C273" s="215"/>
      <c r="D273" s="200" t="s">
        <v>142</v>
      </c>
      <c r="E273" s="216" t="s">
        <v>22</v>
      </c>
      <c r="F273" s="217" t="s">
        <v>454</v>
      </c>
      <c r="G273" s="215"/>
      <c r="H273" s="218">
        <v>4.1500000000000004</v>
      </c>
      <c r="I273" s="219"/>
      <c r="J273" s="215"/>
      <c r="K273" s="215"/>
      <c r="L273" s="220"/>
      <c r="M273" s="221"/>
      <c r="N273" s="222"/>
      <c r="O273" s="222"/>
      <c r="P273" s="222"/>
      <c r="Q273" s="222"/>
      <c r="R273" s="222"/>
      <c r="S273" s="222"/>
      <c r="T273" s="223"/>
      <c r="AT273" s="224" t="s">
        <v>142</v>
      </c>
      <c r="AU273" s="224" t="s">
        <v>82</v>
      </c>
      <c r="AV273" s="12" t="s">
        <v>82</v>
      </c>
      <c r="AW273" s="12" t="s">
        <v>36</v>
      </c>
      <c r="AX273" s="12" t="s">
        <v>73</v>
      </c>
      <c r="AY273" s="224" t="s">
        <v>131</v>
      </c>
    </row>
    <row r="274" spans="2:65" s="13" customFormat="1">
      <c r="B274" s="225"/>
      <c r="C274" s="226"/>
      <c r="D274" s="227" t="s">
        <v>142</v>
      </c>
      <c r="E274" s="228" t="s">
        <v>22</v>
      </c>
      <c r="F274" s="229" t="s">
        <v>147</v>
      </c>
      <c r="G274" s="226"/>
      <c r="H274" s="230">
        <v>28.51</v>
      </c>
      <c r="I274" s="231"/>
      <c r="J274" s="226"/>
      <c r="K274" s="226"/>
      <c r="L274" s="232"/>
      <c r="M274" s="233"/>
      <c r="N274" s="234"/>
      <c r="O274" s="234"/>
      <c r="P274" s="234"/>
      <c r="Q274" s="234"/>
      <c r="R274" s="234"/>
      <c r="S274" s="234"/>
      <c r="T274" s="235"/>
      <c r="AT274" s="236" t="s">
        <v>142</v>
      </c>
      <c r="AU274" s="236" t="s">
        <v>82</v>
      </c>
      <c r="AV274" s="13" t="s">
        <v>138</v>
      </c>
      <c r="AW274" s="13" t="s">
        <v>36</v>
      </c>
      <c r="AX274" s="13" t="s">
        <v>10</v>
      </c>
      <c r="AY274" s="236" t="s">
        <v>131</v>
      </c>
    </row>
    <row r="275" spans="2:65" s="1" customFormat="1" ht="40.15" customHeight="1">
      <c r="B275" s="41"/>
      <c r="C275" s="256" t="s">
        <v>455</v>
      </c>
      <c r="D275" s="256" t="s">
        <v>270</v>
      </c>
      <c r="E275" s="257" t="s">
        <v>444</v>
      </c>
      <c r="F275" s="258" t="s">
        <v>445</v>
      </c>
      <c r="G275" s="259" t="s">
        <v>165</v>
      </c>
      <c r="H275" s="260">
        <v>0.04</v>
      </c>
      <c r="I275" s="261"/>
      <c r="J275" s="260">
        <f>ROUND(I275*H275,0)</f>
        <v>0</v>
      </c>
      <c r="K275" s="258" t="s">
        <v>224</v>
      </c>
      <c r="L275" s="262"/>
      <c r="M275" s="263" t="s">
        <v>22</v>
      </c>
      <c r="N275" s="264" t="s">
        <v>44</v>
      </c>
      <c r="O275" s="42"/>
      <c r="P275" s="197">
        <f>O275*H275</f>
        <v>0</v>
      </c>
      <c r="Q275" s="197">
        <v>1</v>
      </c>
      <c r="R275" s="197">
        <f>Q275*H275</f>
        <v>0.04</v>
      </c>
      <c r="S275" s="197">
        <v>0</v>
      </c>
      <c r="T275" s="198">
        <f>S275*H275</f>
        <v>0</v>
      </c>
      <c r="AR275" s="24" t="s">
        <v>320</v>
      </c>
      <c r="AT275" s="24" t="s">
        <v>270</v>
      </c>
      <c r="AU275" s="24" t="s">
        <v>82</v>
      </c>
      <c r="AY275" s="24" t="s">
        <v>131</v>
      </c>
      <c r="BE275" s="199">
        <f>IF(N275="základní",J275,0)</f>
        <v>0</v>
      </c>
      <c r="BF275" s="199">
        <f>IF(N275="snížená",J275,0)</f>
        <v>0</v>
      </c>
      <c r="BG275" s="199">
        <f>IF(N275="zákl. přenesená",J275,0)</f>
        <v>0</v>
      </c>
      <c r="BH275" s="199">
        <f>IF(N275="sníž. přenesená",J275,0)</f>
        <v>0</v>
      </c>
      <c r="BI275" s="199">
        <f>IF(N275="nulová",J275,0)</f>
        <v>0</v>
      </c>
      <c r="BJ275" s="24" t="s">
        <v>10</v>
      </c>
      <c r="BK275" s="199">
        <f>ROUND(I275*H275,0)</f>
        <v>0</v>
      </c>
      <c r="BL275" s="24" t="s">
        <v>232</v>
      </c>
      <c r="BM275" s="24" t="s">
        <v>456</v>
      </c>
    </row>
    <row r="276" spans="2:65" s="1" customFormat="1" ht="27">
      <c r="B276" s="41"/>
      <c r="C276" s="63"/>
      <c r="D276" s="200" t="s">
        <v>274</v>
      </c>
      <c r="E276" s="63"/>
      <c r="F276" s="201" t="s">
        <v>447</v>
      </c>
      <c r="G276" s="63"/>
      <c r="H276" s="63"/>
      <c r="I276" s="159"/>
      <c r="J276" s="63"/>
      <c r="K276" s="63"/>
      <c r="L276" s="61"/>
      <c r="M276" s="202"/>
      <c r="N276" s="42"/>
      <c r="O276" s="42"/>
      <c r="P276" s="42"/>
      <c r="Q276" s="42"/>
      <c r="R276" s="42"/>
      <c r="S276" s="42"/>
      <c r="T276" s="78"/>
      <c r="AT276" s="24" t="s">
        <v>274</v>
      </c>
      <c r="AU276" s="24" t="s">
        <v>82</v>
      </c>
    </row>
    <row r="277" spans="2:65" s="12" customFormat="1">
      <c r="B277" s="214"/>
      <c r="C277" s="215"/>
      <c r="D277" s="200" t="s">
        <v>142</v>
      </c>
      <c r="E277" s="216" t="s">
        <v>22</v>
      </c>
      <c r="F277" s="217" t="s">
        <v>457</v>
      </c>
      <c r="G277" s="215"/>
      <c r="H277" s="218">
        <v>0.03</v>
      </c>
      <c r="I277" s="219"/>
      <c r="J277" s="215"/>
      <c r="K277" s="215"/>
      <c r="L277" s="220"/>
      <c r="M277" s="221"/>
      <c r="N277" s="222"/>
      <c r="O277" s="222"/>
      <c r="P277" s="222"/>
      <c r="Q277" s="222"/>
      <c r="R277" s="222"/>
      <c r="S277" s="222"/>
      <c r="T277" s="223"/>
      <c r="AT277" s="224" t="s">
        <v>142</v>
      </c>
      <c r="AU277" s="224" t="s">
        <v>82</v>
      </c>
      <c r="AV277" s="12" t="s">
        <v>82</v>
      </c>
      <c r="AW277" s="12" t="s">
        <v>36</v>
      </c>
      <c r="AX277" s="12" t="s">
        <v>10</v>
      </c>
      <c r="AY277" s="224" t="s">
        <v>131</v>
      </c>
    </row>
    <row r="278" spans="2:65" s="12" customFormat="1">
      <c r="B278" s="214"/>
      <c r="C278" s="215"/>
      <c r="D278" s="227" t="s">
        <v>142</v>
      </c>
      <c r="E278" s="215"/>
      <c r="F278" s="238" t="s">
        <v>458</v>
      </c>
      <c r="G278" s="215"/>
      <c r="H278" s="239">
        <v>0.04</v>
      </c>
      <c r="I278" s="219"/>
      <c r="J278" s="215"/>
      <c r="K278" s="215"/>
      <c r="L278" s="220"/>
      <c r="M278" s="221"/>
      <c r="N278" s="222"/>
      <c r="O278" s="222"/>
      <c r="P278" s="222"/>
      <c r="Q278" s="222"/>
      <c r="R278" s="222"/>
      <c r="S278" s="222"/>
      <c r="T278" s="223"/>
      <c r="AT278" s="224" t="s">
        <v>142</v>
      </c>
      <c r="AU278" s="224" t="s">
        <v>82</v>
      </c>
      <c r="AV278" s="12" t="s">
        <v>82</v>
      </c>
      <c r="AW278" s="12" t="s">
        <v>6</v>
      </c>
      <c r="AX278" s="12" t="s">
        <v>10</v>
      </c>
      <c r="AY278" s="224" t="s">
        <v>131</v>
      </c>
    </row>
    <row r="279" spans="2:65" s="1" customFormat="1" ht="20.45" customHeight="1">
      <c r="B279" s="41"/>
      <c r="C279" s="189" t="s">
        <v>459</v>
      </c>
      <c r="D279" s="189" t="s">
        <v>133</v>
      </c>
      <c r="E279" s="190" t="s">
        <v>460</v>
      </c>
      <c r="F279" s="191" t="s">
        <v>461</v>
      </c>
      <c r="G279" s="192" t="s">
        <v>194</v>
      </c>
      <c r="H279" s="193">
        <v>204.18</v>
      </c>
      <c r="I279" s="194"/>
      <c r="J279" s="193">
        <f>ROUND(I279*H279,0)</f>
        <v>0</v>
      </c>
      <c r="K279" s="191" t="s">
        <v>137</v>
      </c>
      <c r="L279" s="61"/>
      <c r="M279" s="195" t="s">
        <v>22</v>
      </c>
      <c r="N279" s="196" t="s">
        <v>44</v>
      </c>
      <c r="O279" s="42"/>
      <c r="P279" s="197">
        <f>O279*H279</f>
        <v>0</v>
      </c>
      <c r="Q279" s="197">
        <v>0</v>
      </c>
      <c r="R279" s="197">
        <f>Q279*H279</f>
        <v>0</v>
      </c>
      <c r="S279" s="197">
        <v>4.0000000000000001E-3</v>
      </c>
      <c r="T279" s="198">
        <f>S279*H279</f>
        <v>0.81672</v>
      </c>
      <c r="AR279" s="24" t="s">
        <v>232</v>
      </c>
      <c r="AT279" s="24" t="s">
        <v>133</v>
      </c>
      <c r="AU279" s="24" t="s">
        <v>82</v>
      </c>
      <c r="AY279" s="24" t="s">
        <v>131</v>
      </c>
      <c r="BE279" s="199">
        <f>IF(N279="základní",J279,0)</f>
        <v>0</v>
      </c>
      <c r="BF279" s="199">
        <f>IF(N279="snížená",J279,0)</f>
        <v>0</v>
      </c>
      <c r="BG279" s="199">
        <f>IF(N279="zákl. přenesená",J279,0)</f>
        <v>0</v>
      </c>
      <c r="BH279" s="199">
        <f>IF(N279="sníž. přenesená",J279,0)</f>
        <v>0</v>
      </c>
      <c r="BI279" s="199">
        <f>IF(N279="nulová",J279,0)</f>
        <v>0</v>
      </c>
      <c r="BJ279" s="24" t="s">
        <v>10</v>
      </c>
      <c r="BK279" s="199">
        <f>ROUND(I279*H279,0)</f>
        <v>0</v>
      </c>
      <c r="BL279" s="24" t="s">
        <v>232</v>
      </c>
      <c r="BM279" s="24" t="s">
        <v>462</v>
      </c>
    </row>
    <row r="280" spans="2:65" s="1" customFormat="1" ht="40.5">
      <c r="B280" s="41"/>
      <c r="C280" s="63"/>
      <c r="D280" s="200" t="s">
        <v>140</v>
      </c>
      <c r="E280" s="63"/>
      <c r="F280" s="201" t="s">
        <v>463</v>
      </c>
      <c r="G280" s="63"/>
      <c r="H280" s="63"/>
      <c r="I280" s="159"/>
      <c r="J280" s="63"/>
      <c r="K280" s="63"/>
      <c r="L280" s="61"/>
      <c r="M280" s="202"/>
      <c r="N280" s="42"/>
      <c r="O280" s="42"/>
      <c r="P280" s="42"/>
      <c r="Q280" s="42"/>
      <c r="R280" s="42"/>
      <c r="S280" s="42"/>
      <c r="T280" s="78"/>
      <c r="AT280" s="24" t="s">
        <v>140</v>
      </c>
      <c r="AU280" s="24" t="s">
        <v>82</v>
      </c>
    </row>
    <row r="281" spans="2:65" s="12" customFormat="1">
      <c r="B281" s="214"/>
      <c r="C281" s="215"/>
      <c r="D281" s="227" t="s">
        <v>142</v>
      </c>
      <c r="E281" s="237" t="s">
        <v>22</v>
      </c>
      <c r="F281" s="238" t="s">
        <v>288</v>
      </c>
      <c r="G281" s="215"/>
      <c r="H281" s="239">
        <v>204.18</v>
      </c>
      <c r="I281" s="219"/>
      <c r="J281" s="215"/>
      <c r="K281" s="215"/>
      <c r="L281" s="220"/>
      <c r="M281" s="221"/>
      <c r="N281" s="222"/>
      <c r="O281" s="222"/>
      <c r="P281" s="222"/>
      <c r="Q281" s="222"/>
      <c r="R281" s="222"/>
      <c r="S281" s="222"/>
      <c r="T281" s="223"/>
      <c r="AT281" s="224" t="s">
        <v>142</v>
      </c>
      <c r="AU281" s="224" t="s">
        <v>82</v>
      </c>
      <c r="AV281" s="12" t="s">
        <v>82</v>
      </c>
      <c r="AW281" s="12" t="s">
        <v>36</v>
      </c>
      <c r="AX281" s="12" t="s">
        <v>10</v>
      </c>
      <c r="AY281" s="224" t="s">
        <v>131</v>
      </c>
    </row>
    <row r="282" spans="2:65" s="1" customFormat="1" ht="28.9" customHeight="1">
      <c r="B282" s="41"/>
      <c r="C282" s="189" t="s">
        <v>464</v>
      </c>
      <c r="D282" s="189" t="s">
        <v>133</v>
      </c>
      <c r="E282" s="190" t="s">
        <v>465</v>
      </c>
      <c r="F282" s="191" t="s">
        <v>466</v>
      </c>
      <c r="G282" s="192" t="s">
        <v>194</v>
      </c>
      <c r="H282" s="193">
        <v>204.19</v>
      </c>
      <c r="I282" s="194"/>
      <c r="J282" s="193">
        <f>ROUND(I282*H282,0)</f>
        <v>0</v>
      </c>
      <c r="K282" s="191" t="s">
        <v>137</v>
      </c>
      <c r="L282" s="61"/>
      <c r="M282" s="195" t="s">
        <v>22</v>
      </c>
      <c r="N282" s="196" t="s">
        <v>44</v>
      </c>
      <c r="O282" s="42"/>
      <c r="P282" s="197">
        <f>O282*H282</f>
        <v>0</v>
      </c>
      <c r="Q282" s="197">
        <v>4.0000000000000002E-4</v>
      </c>
      <c r="R282" s="197">
        <f>Q282*H282</f>
        <v>8.1675999999999999E-2</v>
      </c>
      <c r="S282" s="197">
        <v>0</v>
      </c>
      <c r="T282" s="198">
        <f>S282*H282</f>
        <v>0</v>
      </c>
      <c r="AR282" s="24" t="s">
        <v>232</v>
      </c>
      <c r="AT282" s="24" t="s">
        <v>133</v>
      </c>
      <c r="AU282" s="24" t="s">
        <v>82</v>
      </c>
      <c r="AY282" s="24" t="s">
        <v>131</v>
      </c>
      <c r="BE282" s="199">
        <f>IF(N282="základní",J282,0)</f>
        <v>0</v>
      </c>
      <c r="BF282" s="199">
        <f>IF(N282="snížená",J282,0)</f>
        <v>0</v>
      </c>
      <c r="BG282" s="199">
        <f>IF(N282="zákl. přenesená",J282,0)</f>
        <v>0</v>
      </c>
      <c r="BH282" s="199">
        <f>IF(N282="sníž. přenesená",J282,0)</f>
        <v>0</v>
      </c>
      <c r="BI282" s="199">
        <f>IF(N282="nulová",J282,0)</f>
        <v>0</v>
      </c>
      <c r="BJ282" s="24" t="s">
        <v>10</v>
      </c>
      <c r="BK282" s="199">
        <f>ROUND(I282*H282,0)</f>
        <v>0</v>
      </c>
      <c r="BL282" s="24" t="s">
        <v>232</v>
      </c>
      <c r="BM282" s="24" t="s">
        <v>467</v>
      </c>
    </row>
    <row r="283" spans="2:65" s="1" customFormat="1" ht="40.5">
      <c r="B283" s="41"/>
      <c r="C283" s="63"/>
      <c r="D283" s="227" t="s">
        <v>140</v>
      </c>
      <c r="E283" s="63"/>
      <c r="F283" s="240" t="s">
        <v>468</v>
      </c>
      <c r="G283" s="63"/>
      <c r="H283" s="63"/>
      <c r="I283" s="159"/>
      <c r="J283" s="63"/>
      <c r="K283" s="63"/>
      <c r="L283" s="61"/>
      <c r="M283" s="202"/>
      <c r="N283" s="42"/>
      <c r="O283" s="42"/>
      <c r="P283" s="42"/>
      <c r="Q283" s="42"/>
      <c r="R283" s="42"/>
      <c r="S283" s="42"/>
      <c r="T283" s="78"/>
      <c r="AT283" s="24" t="s">
        <v>140</v>
      </c>
      <c r="AU283" s="24" t="s">
        <v>82</v>
      </c>
    </row>
    <row r="284" spans="2:65" s="1" customFormat="1" ht="20.45" customHeight="1">
      <c r="B284" s="41"/>
      <c r="C284" s="256" t="s">
        <v>469</v>
      </c>
      <c r="D284" s="256" t="s">
        <v>270</v>
      </c>
      <c r="E284" s="257" t="s">
        <v>470</v>
      </c>
      <c r="F284" s="258" t="s">
        <v>471</v>
      </c>
      <c r="G284" s="259" t="s">
        <v>194</v>
      </c>
      <c r="H284" s="260">
        <v>234.82</v>
      </c>
      <c r="I284" s="261"/>
      <c r="J284" s="260">
        <f>ROUND(I284*H284,0)</f>
        <v>0</v>
      </c>
      <c r="K284" s="258" t="s">
        <v>224</v>
      </c>
      <c r="L284" s="262"/>
      <c r="M284" s="263" t="s">
        <v>22</v>
      </c>
      <c r="N284" s="264" t="s">
        <v>44</v>
      </c>
      <c r="O284" s="42"/>
      <c r="P284" s="197">
        <f>O284*H284</f>
        <v>0</v>
      </c>
      <c r="Q284" s="197">
        <v>3.8800000000000002E-3</v>
      </c>
      <c r="R284" s="197">
        <f>Q284*H284</f>
        <v>0.91110160000000007</v>
      </c>
      <c r="S284" s="197">
        <v>0</v>
      </c>
      <c r="T284" s="198">
        <f>S284*H284</f>
        <v>0</v>
      </c>
      <c r="AR284" s="24" t="s">
        <v>320</v>
      </c>
      <c r="AT284" s="24" t="s">
        <v>270</v>
      </c>
      <c r="AU284" s="24" t="s">
        <v>82</v>
      </c>
      <c r="AY284" s="24" t="s">
        <v>131</v>
      </c>
      <c r="BE284" s="199">
        <f>IF(N284="základní",J284,0)</f>
        <v>0</v>
      </c>
      <c r="BF284" s="199">
        <f>IF(N284="snížená",J284,0)</f>
        <v>0</v>
      </c>
      <c r="BG284" s="199">
        <f>IF(N284="zákl. přenesená",J284,0)</f>
        <v>0</v>
      </c>
      <c r="BH284" s="199">
        <f>IF(N284="sníž. přenesená",J284,0)</f>
        <v>0</v>
      </c>
      <c r="BI284" s="199">
        <f>IF(N284="nulová",J284,0)</f>
        <v>0</v>
      </c>
      <c r="BJ284" s="24" t="s">
        <v>10</v>
      </c>
      <c r="BK284" s="199">
        <f>ROUND(I284*H284,0)</f>
        <v>0</v>
      </c>
      <c r="BL284" s="24" t="s">
        <v>232</v>
      </c>
      <c r="BM284" s="24" t="s">
        <v>472</v>
      </c>
    </row>
    <row r="285" spans="2:65" s="12" customFormat="1">
      <c r="B285" s="214"/>
      <c r="C285" s="215"/>
      <c r="D285" s="200" t="s">
        <v>142</v>
      </c>
      <c r="E285" s="216" t="s">
        <v>22</v>
      </c>
      <c r="F285" s="217" t="s">
        <v>473</v>
      </c>
      <c r="G285" s="215"/>
      <c r="H285" s="218">
        <v>204.19</v>
      </c>
      <c r="I285" s="219"/>
      <c r="J285" s="215"/>
      <c r="K285" s="215"/>
      <c r="L285" s="220"/>
      <c r="M285" s="221"/>
      <c r="N285" s="222"/>
      <c r="O285" s="222"/>
      <c r="P285" s="222"/>
      <c r="Q285" s="222"/>
      <c r="R285" s="222"/>
      <c r="S285" s="222"/>
      <c r="T285" s="223"/>
      <c r="AT285" s="224" t="s">
        <v>142</v>
      </c>
      <c r="AU285" s="224" t="s">
        <v>82</v>
      </c>
      <c r="AV285" s="12" t="s">
        <v>82</v>
      </c>
      <c r="AW285" s="12" t="s">
        <v>36</v>
      </c>
      <c r="AX285" s="12" t="s">
        <v>10</v>
      </c>
      <c r="AY285" s="224" t="s">
        <v>131</v>
      </c>
    </row>
    <row r="286" spans="2:65" s="12" customFormat="1">
      <c r="B286" s="214"/>
      <c r="C286" s="215"/>
      <c r="D286" s="227" t="s">
        <v>142</v>
      </c>
      <c r="E286" s="215"/>
      <c r="F286" s="238" t="s">
        <v>474</v>
      </c>
      <c r="G286" s="215"/>
      <c r="H286" s="239">
        <v>234.82</v>
      </c>
      <c r="I286" s="219"/>
      <c r="J286" s="215"/>
      <c r="K286" s="215"/>
      <c r="L286" s="220"/>
      <c r="M286" s="221"/>
      <c r="N286" s="222"/>
      <c r="O286" s="222"/>
      <c r="P286" s="222"/>
      <c r="Q286" s="222"/>
      <c r="R286" s="222"/>
      <c r="S286" s="222"/>
      <c r="T286" s="223"/>
      <c r="AT286" s="224" t="s">
        <v>142</v>
      </c>
      <c r="AU286" s="224" t="s">
        <v>82</v>
      </c>
      <c r="AV286" s="12" t="s">
        <v>82</v>
      </c>
      <c r="AW286" s="12" t="s">
        <v>6</v>
      </c>
      <c r="AX286" s="12" t="s">
        <v>10</v>
      </c>
      <c r="AY286" s="224" t="s">
        <v>131</v>
      </c>
    </row>
    <row r="287" spans="2:65" s="1" customFormat="1" ht="28.9" customHeight="1">
      <c r="B287" s="41"/>
      <c r="C287" s="189" t="s">
        <v>475</v>
      </c>
      <c r="D287" s="189" t="s">
        <v>133</v>
      </c>
      <c r="E287" s="190" t="s">
        <v>476</v>
      </c>
      <c r="F287" s="191" t="s">
        <v>477</v>
      </c>
      <c r="G287" s="192" t="s">
        <v>194</v>
      </c>
      <c r="H287" s="193">
        <v>28.51</v>
      </c>
      <c r="I287" s="194"/>
      <c r="J287" s="193">
        <f>ROUND(I287*H287,0)</f>
        <v>0</v>
      </c>
      <c r="K287" s="191" t="s">
        <v>137</v>
      </c>
      <c r="L287" s="61"/>
      <c r="M287" s="195" t="s">
        <v>22</v>
      </c>
      <c r="N287" s="196" t="s">
        <v>44</v>
      </c>
      <c r="O287" s="42"/>
      <c r="P287" s="197">
        <f>O287*H287</f>
        <v>0</v>
      </c>
      <c r="Q287" s="197">
        <v>4.0000000000000002E-4</v>
      </c>
      <c r="R287" s="197">
        <f>Q287*H287</f>
        <v>1.1404000000000001E-2</v>
      </c>
      <c r="S287" s="197">
        <v>0</v>
      </c>
      <c r="T287" s="198">
        <f>S287*H287</f>
        <v>0</v>
      </c>
      <c r="AR287" s="24" t="s">
        <v>232</v>
      </c>
      <c r="AT287" s="24" t="s">
        <v>133</v>
      </c>
      <c r="AU287" s="24" t="s">
        <v>82</v>
      </c>
      <c r="AY287" s="24" t="s">
        <v>131</v>
      </c>
      <c r="BE287" s="199">
        <f>IF(N287="základní",J287,0)</f>
        <v>0</v>
      </c>
      <c r="BF287" s="199">
        <f>IF(N287="snížená",J287,0)</f>
        <v>0</v>
      </c>
      <c r="BG287" s="199">
        <f>IF(N287="zákl. přenesená",J287,0)</f>
        <v>0</v>
      </c>
      <c r="BH287" s="199">
        <f>IF(N287="sníž. přenesená",J287,0)</f>
        <v>0</v>
      </c>
      <c r="BI287" s="199">
        <f>IF(N287="nulová",J287,0)</f>
        <v>0</v>
      </c>
      <c r="BJ287" s="24" t="s">
        <v>10</v>
      </c>
      <c r="BK287" s="199">
        <f>ROUND(I287*H287,0)</f>
        <v>0</v>
      </c>
      <c r="BL287" s="24" t="s">
        <v>232</v>
      </c>
      <c r="BM287" s="24" t="s">
        <v>478</v>
      </c>
    </row>
    <row r="288" spans="2:65" s="1" customFormat="1" ht="40.5">
      <c r="B288" s="41"/>
      <c r="C288" s="63"/>
      <c r="D288" s="227" t="s">
        <v>140</v>
      </c>
      <c r="E288" s="63"/>
      <c r="F288" s="240" t="s">
        <v>468</v>
      </c>
      <c r="G288" s="63"/>
      <c r="H288" s="63"/>
      <c r="I288" s="159"/>
      <c r="J288" s="63"/>
      <c r="K288" s="63"/>
      <c r="L288" s="61"/>
      <c r="M288" s="202"/>
      <c r="N288" s="42"/>
      <c r="O288" s="42"/>
      <c r="P288" s="42"/>
      <c r="Q288" s="42"/>
      <c r="R288" s="42"/>
      <c r="S288" s="42"/>
      <c r="T288" s="78"/>
      <c r="AT288" s="24" t="s">
        <v>140</v>
      </c>
      <c r="AU288" s="24" t="s">
        <v>82</v>
      </c>
    </row>
    <row r="289" spans="2:65" s="1" customFormat="1" ht="20.45" customHeight="1">
      <c r="B289" s="41"/>
      <c r="C289" s="256" t="s">
        <v>479</v>
      </c>
      <c r="D289" s="256" t="s">
        <v>270</v>
      </c>
      <c r="E289" s="257" t="s">
        <v>470</v>
      </c>
      <c r="F289" s="258" t="s">
        <v>471</v>
      </c>
      <c r="G289" s="259" t="s">
        <v>194</v>
      </c>
      <c r="H289" s="260">
        <v>34.21</v>
      </c>
      <c r="I289" s="261"/>
      <c r="J289" s="260">
        <f>ROUND(I289*H289,0)</f>
        <v>0</v>
      </c>
      <c r="K289" s="258" t="s">
        <v>224</v>
      </c>
      <c r="L289" s="262"/>
      <c r="M289" s="263" t="s">
        <v>22</v>
      </c>
      <c r="N289" s="264" t="s">
        <v>44</v>
      </c>
      <c r="O289" s="42"/>
      <c r="P289" s="197">
        <f>O289*H289</f>
        <v>0</v>
      </c>
      <c r="Q289" s="197">
        <v>3.8800000000000002E-3</v>
      </c>
      <c r="R289" s="197">
        <f>Q289*H289</f>
        <v>0.13273480000000001</v>
      </c>
      <c r="S289" s="197">
        <v>0</v>
      </c>
      <c r="T289" s="198">
        <f>S289*H289</f>
        <v>0</v>
      </c>
      <c r="AR289" s="24" t="s">
        <v>320</v>
      </c>
      <c r="AT289" s="24" t="s">
        <v>270</v>
      </c>
      <c r="AU289" s="24" t="s">
        <v>82</v>
      </c>
      <c r="AY289" s="24" t="s">
        <v>131</v>
      </c>
      <c r="BE289" s="199">
        <f>IF(N289="základní",J289,0)</f>
        <v>0</v>
      </c>
      <c r="BF289" s="199">
        <f>IF(N289="snížená",J289,0)</f>
        <v>0</v>
      </c>
      <c r="BG289" s="199">
        <f>IF(N289="zákl. přenesená",J289,0)</f>
        <v>0</v>
      </c>
      <c r="BH289" s="199">
        <f>IF(N289="sníž. přenesená",J289,0)</f>
        <v>0</v>
      </c>
      <c r="BI289" s="199">
        <f>IF(N289="nulová",J289,0)</f>
        <v>0</v>
      </c>
      <c r="BJ289" s="24" t="s">
        <v>10</v>
      </c>
      <c r="BK289" s="199">
        <f>ROUND(I289*H289,0)</f>
        <v>0</v>
      </c>
      <c r="BL289" s="24" t="s">
        <v>232</v>
      </c>
      <c r="BM289" s="24" t="s">
        <v>480</v>
      </c>
    </row>
    <row r="290" spans="2:65" s="12" customFormat="1">
      <c r="B290" s="214"/>
      <c r="C290" s="215"/>
      <c r="D290" s="200" t="s">
        <v>142</v>
      </c>
      <c r="E290" s="216" t="s">
        <v>22</v>
      </c>
      <c r="F290" s="217" t="s">
        <v>481</v>
      </c>
      <c r="G290" s="215"/>
      <c r="H290" s="218">
        <v>28.51</v>
      </c>
      <c r="I290" s="219"/>
      <c r="J290" s="215"/>
      <c r="K290" s="215"/>
      <c r="L290" s="220"/>
      <c r="M290" s="221"/>
      <c r="N290" s="222"/>
      <c r="O290" s="222"/>
      <c r="P290" s="222"/>
      <c r="Q290" s="222"/>
      <c r="R290" s="222"/>
      <c r="S290" s="222"/>
      <c r="T290" s="223"/>
      <c r="AT290" s="224" t="s">
        <v>142</v>
      </c>
      <c r="AU290" s="224" t="s">
        <v>82</v>
      </c>
      <c r="AV290" s="12" t="s">
        <v>82</v>
      </c>
      <c r="AW290" s="12" t="s">
        <v>36</v>
      </c>
      <c r="AX290" s="12" t="s">
        <v>10</v>
      </c>
      <c r="AY290" s="224" t="s">
        <v>131</v>
      </c>
    </row>
    <row r="291" spans="2:65" s="12" customFormat="1">
      <c r="B291" s="214"/>
      <c r="C291" s="215"/>
      <c r="D291" s="227" t="s">
        <v>142</v>
      </c>
      <c r="E291" s="215"/>
      <c r="F291" s="238" t="s">
        <v>482</v>
      </c>
      <c r="G291" s="215"/>
      <c r="H291" s="239">
        <v>34.21</v>
      </c>
      <c r="I291" s="219"/>
      <c r="J291" s="215"/>
      <c r="K291" s="215"/>
      <c r="L291" s="220"/>
      <c r="M291" s="221"/>
      <c r="N291" s="222"/>
      <c r="O291" s="222"/>
      <c r="P291" s="222"/>
      <c r="Q291" s="222"/>
      <c r="R291" s="222"/>
      <c r="S291" s="222"/>
      <c r="T291" s="223"/>
      <c r="AT291" s="224" t="s">
        <v>142</v>
      </c>
      <c r="AU291" s="224" t="s">
        <v>82</v>
      </c>
      <c r="AV291" s="12" t="s">
        <v>82</v>
      </c>
      <c r="AW291" s="12" t="s">
        <v>6</v>
      </c>
      <c r="AX291" s="12" t="s">
        <v>10</v>
      </c>
      <c r="AY291" s="224" t="s">
        <v>131</v>
      </c>
    </row>
    <row r="292" spans="2:65" s="1" customFormat="1" ht="40.15" customHeight="1">
      <c r="B292" s="41"/>
      <c r="C292" s="189" t="s">
        <v>483</v>
      </c>
      <c r="D292" s="189" t="s">
        <v>133</v>
      </c>
      <c r="E292" s="190" t="s">
        <v>484</v>
      </c>
      <c r="F292" s="191" t="s">
        <v>485</v>
      </c>
      <c r="G292" s="192" t="s">
        <v>165</v>
      </c>
      <c r="H292" s="193">
        <v>1.24</v>
      </c>
      <c r="I292" s="194"/>
      <c r="J292" s="193">
        <f>ROUND(I292*H292,0)</f>
        <v>0</v>
      </c>
      <c r="K292" s="191" t="s">
        <v>137</v>
      </c>
      <c r="L292" s="61"/>
      <c r="M292" s="195" t="s">
        <v>22</v>
      </c>
      <c r="N292" s="196" t="s">
        <v>44</v>
      </c>
      <c r="O292" s="42"/>
      <c r="P292" s="197">
        <f>O292*H292</f>
        <v>0</v>
      </c>
      <c r="Q292" s="197">
        <v>0</v>
      </c>
      <c r="R292" s="197">
        <f>Q292*H292</f>
        <v>0</v>
      </c>
      <c r="S292" s="197">
        <v>0</v>
      </c>
      <c r="T292" s="198">
        <f>S292*H292</f>
        <v>0</v>
      </c>
      <c r="AR292" s="24" t="s">
        <v>232</v>
      </c>
      <c r="AT292" s="24" t="s">
        <v>133</v>
      </c>
      <c r="AU292" s="24" t="s">
        <v>82</v>
      </c>
      <c r="AY292" s="24" t="s">
        <v>131</v>
      </c>
      <c r="BE292" s="199">
        <f>IF(N292="základní",J292,0)</f>
        <v>0</v>
      </c>
      <c r="BF292" s="199">
        <f>IF(N292="snížená",J292,0)</f>
        <v>0</v>
      </c>
      <c r="BG292" s="199">
        <f>IF(N292="zákl. přenesená",J292,0)</f>
        <v>0</v>
      </c>
      <c r="BH292" s="199">
        <f>IF(N292="sníž. přenesená",J292,0)</f>
        <v>0</v>
      </c>
      <c r="BI292" s="199">
        <f>IF(N292="nulová",J292,0)</f>
        <v>0</v>
      </c>
      <c r="BJ292" s="24" t="s">
        <v>10</v>
      </c>
      <c r="BK292" s="199">
        <f>ROUND(I292*H292,0)</f>
        <v>0</v>
      </c>
      <c r="BL292" s="24" t="s">
        <v>232</v>
      </c>
      <c r="BM292" s="24" t="s">
        <v>486</v>
      </c>
    </row>
    <row r="293" spans="2:65" s="1" customFormat="1" ht="135">
      <c r="B293" s="41"/>
      <c r="C293" s="63"/>
      <c r="D293" s="200" t="s">
        <v>140</v>
      </c>
      <c r="E293" s="63"/>
      <c r="F293" s="201" t="s">
        <v>487</v>
      </c>
      <c r="G293" s="63"/>
      <c r="H293" s="63"/>
      <c r="I293" s="159"/>
      <c r="J293" s="63"/>
      <c r="K293" s="63"/>
      <c r="L293" s="61"/>
      <c r="M293" s="202"/>
      <c r="N293" s="42"/>
      <c r="O293" s="42"/>
      <c r="P293" s="42"/>
      <c r="Q293" s="42"/>
      <c r="R293" s="42"/>
      <c r="S293" s="42"/>
      <c r="T293" s="78"/>
      <c r="AT293" s="24" t="s">
        <v>140</v>
      </c>
      <c r="AU293" s="24" t="s">
        <v>82</v>
      </c>
    </row>
    <row r="294" spans="2:65" s="10" customFormat="1" ht="29.85" customHeight="1">
      <c r="B294" s="172"/>
      <c r="C294" s="173"/>
      <c r="D294" s="186" t="s">
        <v>72</v>
      </c>
      <c r="E294" s="187" t="s">
        <v>488</v>
      </c>
      <c r="F294" s="187" t="s">
        <v>489</v>
      </c>
      <c r="G294" s="173"/>
      <c r="H294" s="173"/>
      <c r="I294" s="176"/>
      <c r="J294" s="188">
        <f>BK294</f>
        <v>0</v>
      </c>
      <c r="K294" s="173"/>
      <c r="L294" s="178"/>
      <c r="M294" s="179"/>
      <c r="N294" s="180"/>
      <c r="O294" s="180"/>
      <c r="P294" s="181">
        <f>SUM(P295:P308)</f>
        <v>0</v>
      </c>
      <c r="Q294" s="180"/>
      <c r="R294" s="181">
        <f>SUM(R295:R308)</f>
        <v>0.31466500000000003</v>
      </c>
      <c r="S294" s="180"/>
      <c r="T294" s="182">
        <f>SUM(T295:T308)</f>
        <v>0</v>
      </c>
      <c r="AR294" s="183" t="s">
        <v>82</v>
      </c>
      <c r="AT294" s="184" t="s">
        <v>72</v>
      </c>
      <c r="AU294" s="184" t="s">
        <v>10</v>
      </c>
      <c r="AY294" s="183" t="s">
        <v>131</v>
      </c>
      <c r="BK294" s="185">
        <f>SUM(BK295:BK308)</f>
        <v>0</v>
      </c>
    </row>
    <row r="295" spans="2:65" s="1" customFormat="1" ht="28.9" customHeight="1">
      <c r="B295" s="41"/>
      <c r="C295" s="189" t="s">
        <v>490</v>
      </c>
      <c r="D295" s="189" t="s">
        <v>133</v>
      </c>
      <c r="E295" s="190" t="s">
        <v>491</v>
      </c>
      <c r="F295" s="191" t="s">
        <v>492</v>
      </c>
      <c r="G295" s="192" t="s">
        <v>194</v>
      </c>
      <c r="H295" s="193">
        <v>204.18</v>
      </c>
      <c r="I295" s="194"/>
      <c r="J295" s="193">
        <f>ROUND(I295*H295,0)</f>
        <v>0</v>
      </c>
      <c r="K295" s="191" t="s">
        <v>137</v>
      </c>
      <c r="L295" s="61"/>
      <c r="M295" s="195" t="s">
        <v>22</v>
      </c>
      <c r="N295" s="196" t="s">
        <v>44</v>
      </c>
      <c r="O295" s="42"/>
      <c r="P295" s="197">
        <f>O295*H295</f>
        <v>0</v>
      </c>
      <c r="Q295" s="197">
        <v>0</v>
      </c>
      <c r="R295" s="197">
        <f>Q295*H295</f>
        <v>0</v>
      </c>
      <c r="S295" s="197">
        <v>0</v>
      </c>
      <c r="T295" s="198">
        <f>S295*H295</f>
        <v>0</v>
      </c>
      <c r="AR295" s="24" t="s">
        <v>232</v>
      </c>
      <c r="AT295" s="24" t="s">
        <v>133</v>
      </c>
      <c r="AU295" s="24" t="s">
        <v>82</v>
      </c>
      <c r="AY295" s="24" t="s">
        <v>131</v>
      </c>
      <c r="BE295" s="199">
        <f>IF(N295="základní",J295,0)</f>
        <v>0</v>
      </c>
      <c r="BF295" s="199">
        <f>IF(N295="snížená",J295,0)</f>
        <v>0</v>
      </c>
      <c r="BG295" s="199">
        <f>IF(N295="zákl. přenesená",J295,0)</f>
        <v>0</v>
      </c>
      <c r="BH295" s="199">
        <f>IF(N295="sníž. přenesená",J295,0)</f>
        <v>0</v>
      </c>
      <c r="BI295" s="199">
        <f>IF(N295="nulová",J295,0)</f>
        <v>0</v>
      </c>
      <c r="BJ295" s="24" t="s">
        <v>10</v>
      </c>
      <c r="BK295" s="199">
        <f>ROUND(I295*H295,0)</f>
        <v>0</v>
      </c>
      <c r="BL295" s="24" t="s">
        <v>232</v>
      </c>
      <c r="BM295" s="24" t="s">
        <v>493</v>
      </c>
    </row>
    <row r="296" spans="2:65" s="1" customFormat="1" ht="40.5">
      <c r="B296" s="41"/>
      <c r="C296" s="63"/>
      <c r="D296" s="200" t="s">
        <v>140</v>
      </c>
      <c r="E296" s="63"/>
      <c r="F296" s="201" t="s">
        <v>494</v>
      </c>
      <c r="G296" s="63"/>
      <c r="H296" s="63"/>
      <c r="I296" s="159"/>
      <c r="J296" s="63"/>
      <c r="K296" s="63"/>
      <c r="L296" s="61"/>
      <c r="M296" s="202"/>
      <c r="N296" s="42"/>
      <c r="O296" s="42"/>
      <c r="P296" s="42"/>
      <c r="Q296" s="42"/>
      <c r="R296" s="42"/>
      <c r="S296" s="42"/>
      <c r="T296" s="78"/>
      <c r="AT296" s="24" t="s">
        <v>140</v>
      </c>
      <c r="AU296" s="24" t="s">
        <v>82</v>
      </c>
    </row>
    <row r="297" spans="2:65" s="12" customFormat="1">
      <c r="B297" s="214"/>
      <c r="C297" s="215"/>
      <c r="D297" s="227" t="s">
        <v>142</v>
      </c>
      <c r="E297" s="237" t="s">
        <v>22</v>
      </c>
      <c r="F297" s="238" t="s">
        <v>288</v>
      </c>
      <c r="G297" s="215"/>
      <c r="H297" s="239">
        <v>204.18</v>
      </c>
      <c r="I297" s="219"/>
      <c r="J297" s="215"/>
      <c r="K297" s="215"/>
      <c r="L297" s="220"/>
      <c r="M297" s="221"/>
      <c r="N297" s="222"/>
      <c r="O297" s="222"/>
      <c r="P297" s="222"/>
      <c r="Q297" s="222"/>
      <c r="R297" s="222"/>
      <c r="S297" s="222"/>
      <c r="T297" s="223"/>
      <c r="AT297" s="224" t="s">
        <v>142</v>
      </c>
      <c r="AU297" s="224" t="s">
        <v>82</v>
      </c>
      <c r="AV297" s="12" t="s">
        <v>82</v>
      </c>
      <c r="AW297" s="12" t="s">
        <v>36</v>
      </c>
      <c r="AX297" s="12" t="s">
        <v>10</v>
      </c>
      <c r="AY297" s="224" t="s">
        <v>131</v>
      </c>
    </row>
    <row r="298" spans="2:65" s="1" customFormat="1" ht="40.15" customHeight="1">
      <c r="B298" s="41"/>
      <c r="C298" s="256" t="s">
        <v>495</v>
      </c>
      <c r="D298" s="256" t="s">
        <v>270</v>
      </c>
      <c r="E298" s="257" t="s">
        <v>496</v>
      </c>
      <c r="F298" s="258" t="s">
        <v>497</v>
      </c>
      <c r="G298" s="259" t="s">
        <v>194</v>
      </c>
      <c r="H298" s="260">
        <v>208.26</v>
      </c>
      <c r="I298" s="261"/>
      <c r="J298" s="260">
        <f>ROUND(I298*H298,0)</f>
        <v>0</v>
      </c>
      <c r="K298" s="258" t="s">
        <v>224</v>
      </c>
      <c r="L298" s="262"/>
      <c r="M298" s="263" t="s">
        <v>22</v>
      </c>
      <c r="N298" s="264" t="s">
        <v>44</v>
      </c>
      <c r="O298" s="42"/>
      <c r="P298" s="197">
        <f>O298*H298</f>
        <v>0</v>
      </c>
      <c r="Q298" s="197">
        <v>1.5E-3</v>
      </c>
      <c r="R298" s="197">
        <f>Q298*H298</f>
        <v>0.31239</v>
      </c>
      <c r="S298" s="197">
        <v>0</v>
      </c>
      <c r="T298" s="198">
        <f>S298*H298</f>
        <v>0</v>
      </c>
      <c r="AR298" s="24" t="s">
        <v>320</v>
      </c>
      <c r="AT298" s="24" t="s">
        <v>270</v>
      </c>
      <c r="AU298" s="24" t="s">
        <v>82</v>
      </c>
      <c r="AY298" s="24" t="s">
        <v>131</v>
      </c>
      <c r="BE298" s="199">
        <f>IF(N298="základní",J298,0)</f>
        <v>0</v>
      </c>
      <c r="BF298" s="199">
        <f>IF(N298="snížená",J298,0)</f>
        <v>0</v>
      </c>
      <c r="BG298" s="199">
        <f>IF(N298="zákl. přenesená",J298,0)</f>
        <v>0</v>
      </c>
      <c r="BH298" s="199">
        <f>IF(N298="sníž. přenesená",J298,0)</f>
        <v>0</v>
      </c>
      <c r="BI298" s="199">
        <f>IF(N298="nulová",J298,0)</f>
        <v>0</v>
      </c>
      <c r="BJ298" s="24" t="s">
        <v>10</v>
      </c>
      <c r="BK298" s="199">
        <f>ROUND(I298*H298,0)</f>
        <v>0</v>
      </c>
      <c r="BL298" s="24" t="s">
        <v>232</v>
      </c>
      <c r="BM298" s="24" t="s">
        <v>498</v>
      </c>
    </row>
    <row r="299" spans="2:65" s="12" customFormat="1">
      <c r="B299" s="214"/>
      <c r="C299" s="215"/>
      <c r="D299" s="200" t="s">
        <v>142</v>
      </c>
      <c r="E299" s="216" t="s">
        <v>22</v>
      </c>
      <c r="F299" s="217" t="s">
        <v>499</v>
      </c>
      <c r="G299" s="215"/>
      <c r="H299" s="218">
        <v>204.18</v>
      </c>
      <c r="I299" s="219"/>
      <c r="J299" s="215"/>
      <c r="K299" s="215"/>
      <c r="L299" s="220"/>
      <c r="M299" s="221"/>
      <c r="N299" s="222"/>
      <c r="O299" s="222"/>
      <c r="P299" s="222"/>
      <c r="Q299" s="222"/>
      <c r="R299" s="222"/>
      <c r="S299" s="222"/>
      <c r="T299" s="223"/>
      <c r="AT299" s="224" t="s">
        <v>142</v>
      </c>
      <c r="AU299" s="224" t="s">
        <v>82</v>
      </c>
      <c r="AV299" s="12" t="s">
        <v>82</v>
      </c>
      <c r="AW299" s="12" t="s">
        <v>36</v>
      </c>
      <c r="AX299" s="12" t="s">
        <v>10</v>
      </c>
      <c r="AY299" s="224" t="s">
        <v>131</v>
      </c>
    </row>
    <row r="300" spans="2:65" s="12" customFormat="1">
      <c r="B300" s="214"/>
      <c r="C300" s="215"/>
      <c r="D300" s="227" t="s">
        <v>142</v>
      </c>
      <c r="E300" s="215"/>
      <c r="F300" s="238" t="s">
        <v>500</v>
      </c>
      <c r="G300" s="215"/>
      <c r="H300" s="239">
        <v>208.26</v>
      </c>
      <c r="I300" s="219"/>
      <c r="J300" s="215"/>
      <c r="K300" s="215"/>
      <c r="L300" s="220"/>
      <c r="M300" s="221"/>
      <c r="N300" s="222"/>
      <c r="O300" s="222"/>
      <c r="P300" s="222"/>
      <c r="Q300" s="222"/>
      <c r="R300" s="222"/>
      <c r="S300" s="222"/>
      <c r="T300" s="223"/>
      <c r="AT300" s="224" t="s">
        <v>142</v>
      </c>
      <c r="AU300" s="224" t="s">
        <v>82</v>
      </c>
      <c r="AV300" s="12" t="s">
        <v>82</v>
      </c>
      <c r="AW300" s="12" t="s">
        <v>6</v>
      </c>
      <c r="AX300" s="12" t="s">
        <v>10</v>
      </c>
      <c r="AY300" s="224" t="s">
        <v>131</v>
      </c>
    </row>
    <row r="301" spans="2:65" s="1" customFormat="1" ht="20.45" customHeight="1">
      <c r="B301" s="41"/>
      <c r="C301" s="189" t="s">
        <v>501</v>
      </c>
      <c r="D301" s="189" t="s">
        <v>133</v>
      </c>
      <c r="E301" s="190" t="s">
        <v>502</v>
      </c>
      <c r="F301" s="191" t="s">
        <v>503</v>
      </c>
      <c r="G301" s="192" t="s">
        <v>212</v>
      </c>
      <c r="H301" s="193">
        <v>45.5</v>
      </c>
      <c r="I301" s="194"/>
      <c r="J301" s="193">
        <f>ROUND(I301*H301,0)</f>
        <v>0</v>
      </c>
      <c r="K301" s="191" t="s">
        <v>137</v>
      </c>
      <c r="L301" s="61"/>
      <c r="M301" s="195" t="s">
        <v>22</v>
      </c>
      <c r="N301" s="196" t="s">
        <v>44</v>
      </c>
      <c r="O301" s="42"/>
      <c r="P301" s="197">
        <f>O301*H301</f>
        <v>0</v>
      </c>
      <c r="Q301" s="197">
        <v>0</v>
      </c>
      <c r="R301" s="197">
        <f>Q301*H301</f>
        <v>0</v>
      </c>
      <c r="S301" s="197">
        <v>0</v>
      </c>
      <c r="T301" s="198">
        <f>S301*H301</f>
        <v>0</v>
      </c>
      <c r="AR301" s="24" t="s">
        <v>232</v>
      </c>
      <c r="AT301" s="24" t="s">
        <v>133</v>
      </c>
      <c r="AU301" s="24" t="s">
        <v>82</v>
      </c>
      <c r="AY301" s="24" t="s">
        <v>131</v>
      </c>
      <c r="BE301" s="199">
        <f>IF(N301="základní",J301,0)</f>
        <v>0</v>
      </c>
      <c r="BF301" s="199">
        <f>IF(N301="snížená",J301,0)</f>
        <v>0</v>
      </c>
      <c r="BG301" s="199">
        <f>IF(N301="zákl. přenesená",J301,0)</f>
        <v>0</v>
      </c>
      <c r="BH301" s="199">
        <f>IF(N301="sníž. přenesená",J301,0)</f>
        <v>0</v>
      </c>
      <c r="BI301" s="199">
        <f>IF(N301="nulová",J301,0)</f>
        <v>0</v>
      </c>
      <c r="BJ301" s="24" t="s">
        <v>10</v>
      </c>
      <c r="BK301" s="199">
        <f>ROUND(I301*H301,0)</f>
        <v>0</v>
      </c>
      <c r="BL301" s="24" t="s">
        <v>232</v>
      </c>
      <c r="BM301" s="24" t="s">
        <v>504</v>
      </c>
    </row>
    <row r="302" spans="2:65" s="1" customFormat="1" ht="40.5">
      <c r="B302" s="41"/>
      <c r="C302" s="63"/>
      <c r="D302" s="200" t="s">
        <v>140</v>
      </c>
      <c r="E302" s="63"/>
      <c r="F302" s="201" t="s">
        <v>494</v>
      </c>
      <c r="G302" s="63"/>
      <c r="H302" s="63"/>
      <c r="I302" s="159"/>
      <c r="J302" s="63"/>
      <c r="K302" s="63"/>
      <c r="L302" s="61"/>
      <c r="M302" s="202"/>
      <c r="N302" s="42"/>
      <c r="O302" s="42"/>
      <c r="P302" s="42"/>
      <c r="Q302" s="42"/>
      <c r="R302" s="42"/>
      <c r="S302" s="42"/>
      <c r="T302" s="78"/>
      <c r="AT302" s="24" t="s">
        <v>140</v>
      </c>
      <c r="AU302" s="24" t="s">
        <v>82</v>
      </c>
    </row>
    <row r="303" spans="2:65" s="11" customFormat="1">
      <c r="B303" s="203"/>
      <c r="C303" s="204"/>
      <c r="D303" s="200" t="s">
        <v>142</v>
      </c>
      <c r="E303" s="205" t="s">
        <v>22</v>
      </c>
      <c r="F303" s="206" t="s">
        <v>505</v>
      </c>
      <c r="G303" s="204"/>
      <c r="H303" s="207" t="s">
        <v>22</v>
      </c>
      <c r="I303" s="208"/>
      <c r="J303" s="204"/>
      <c r="K303" s="204"/>
      <c r="L303" s="209"/>
      <c r="M303" s="210"/>
      <c r="N303" s="211"/>
      <c r="O303" s="211"/>
      <c r="P303" s="211"/>
      <c r="Q303" s="211"/>
      <c r="R303" s="211"/>
      <c r="S303" s="211"/>
      <c r="T303" s="212"/>
      <c r="AT303" s="213" t="s">
        <v>142</v>
      </c>
      <c r="AU303" s="213" t="s">
        <v>82</v>
      </c>
      <c r="AV303" s="11" t="s">
        <v>10</v>
      </c>
      <c r="AW303" s="11" t="s">
        <v>36</v>
      </c>
      <c r="AX303" s="11" t="s">
        <v>73</v>
      </c>
      <c r="AY303" s="213" t="s">
        <v>131</v>
      </c>
    </row>
    <row r="304" spans="2:65" s="12" customFormat="1">
      <c r="B304" s="214"/>
      <c r="C304" s="215"/>
      <c r="D304" s="227" t="s">
        <v>142</v>
      </c>
      <c r="E304" s="237" t="s">
        <v>22</v>
      </c>
      <c r="F304" s="238" t="s">
        <v>506</v>
      </c>
      <c r="G304" s="215"/>
      <c r="H304" s="239">
        <v>45.5</v>
      </c>
      <c r="I304" s="219"/>
      <c r="J304" s="215"/>
      <c r="K304" s="215"/>
      <c r="L304" s="220"/>
      <c r="M304" s="221"/>
      <c r="N304" s="222"/>
      <c r="O304" s="222"/>
      <c r="P304" s="222"/>
      <c r="Q304" s="222"/>
      <c r="R304" s="222"/>
      <c r="S304" s="222"/>
      <c r="T304" s="223"/>
      <c r="AT304" s="224" t="s">
        <v>142</v>
      </c>
      <c r="AU304" s="224" t="s">
        <v>82</v>
      </c>
      <c r="AV304" s="12" t="s">
        <v>82</v>
      </c>
      <c r="AW304" s="12" t="s">
        <v>36</v>
      </c>
      <c r="AX304" s="12" t="s">
        <v>10</v>
      </c>
      <c r="AY304" s="224" t="s">
        <v>131</v>
      </c>
    </row>
    <row r="305" spans="2:65" s="1" customFormat="1" ht="63" customHeight="1">
      <c r="B305" s="41"/>
      <c r="C305" s="256" t="s">
        <v>507</v>
      </c>
      <c r="D305" s="256" t="s">
        <v>270</v>
      </c>
      <c r="E305" s="257" t="s">
        <v>508</v>
      </c>
      <c r="F305" s="258" t="s">
        <v>509</v>
      </c>
      <c r="G305" s="259" t="s">
        <v>212</v>
      </c>
      <c r="H305" s="260">
        <v>45.5</v>
      </c>
      <c r="I305" s="261"/>
      <c r="J305" s="260">
        <f>ROUND(I305*H305,0)</f>
        <v>0</v>
      </c>
      <c r="K305" s="258" t="s">
        <v>224</v>
      </c>
      <c r="L305" s="262"/>
      <c r="M305" s="263" t="s">
        <v>22</v>
      </c>
      <c r="N305" s="264" t="s">
        <v>44</v>
      </c>
      <c r="O305" s="42"/>
      <c r="P305" s="197">
        <f>O305*H305</f>
        <v>0</v>
      </c>
      <c r="Q305" s="197">
        <v>5.0000000000000002E-5</v>
      </c>
      <c r="R305" s="197">
        <f>Q305*H305</f>
        <v>2.2750000000000001E-3</v>
      </c>
      <c r="S305" s="197">
        <v>0</v>
      </c>
      <c r="T305" s="198">
        <f>S305*H305</f>
        <v>0</v>
      </c>
      <c r="AR305" s="24" t="s">
        <v>320</v>
      </c>
      <c r="AT305" s="24" t="s">
        <v>270</v>
      </c>
      <c r="AU305" s="24" t="s">
        <v>82</v>
      </c>
      <c r="AY305" s="24" t="s">
        <v>131</v>
      </c>
      <c r="BE305" s="199">
        <f>IF(N305="základní",J305,0)</f>
        <v>0</v>
      </c>
      <c r="BF305" s="199">
        <f>IF(N305="snížená",J305,0)</f>
        <v>0</v>
      </c>
      <c r="BG305" s="199">
        <f>IF(N305="zákl. přenesená",J305,0)</f>
        <v>0</v>
      </c>
      <c r="BH305" s="199">
        <f>IF(N305="sníž. přenesená",J305,0)</f>
        <v>0</v>
      </c>
      <c r="BI305" s="199">
        <f>IF(N305="nulová",J305,0)</f>
        <v>0</v>
      </c>
      <c r="BJ305" s="24" t="s">
        <v>10</v>
      </c>
      <c r="BK305" s="199">
        <f>ROUND(I305*H305,0)</f>
        <v>0</v>
      </c>
      <c r="BL305" s="24" t="s">
        <v>232</v>
      </c>
      <c r="BM305" s="24" t="s">
        <v>510</v>
      </c>
    </row>
    <row r="306" spans="2:65" s="12" customFormat="1">
      <c r="B306" s="214"/>
      <c r="C306" s="215"/>
      <c r="D306" s="227" t="s">
        <v>142</v>
      </c>
      <c r="E306" s="237" t="s">
        <v>22</v>
      </c>
      <c r="F306" s="238" t="s">
        <v>511</v>
      </c>
      <c r="G306" s="215"/>
      <c r="H306" s="239">
        <v>45.5</v>
      </c>
      <c r="I306" s="219"/>
      <c r="J306" s="215"/>
      <c r="K306" s="215"/>
      <c r="L306" s="220"/>
      <c r="M306" s="221"/>
      <c r="N306" s="222"/>
      <c r="O306" s="222"/>
      <c r="P306" s="222"/>
      <c r="Q306" s="222"/>
      <c r="R306" s="222"/>
      <c r="S306" s="222"/>
      <c r="T306" s="223"/>
      <c r="AT306" s="224" t="s">
        <v>142</v>
      </c>
      <c r="AU306" s="224" t="s">
        <v>82</v>
      </c>
      <c r="AV306" s="12" t="s">
        <v>82</v>
      </c>
      <c r="AW306" s="12" t="s">
        <v>36</v>
      </c>
      <c r="AX306" s="12" t="s">
        <v>10</v>
      </c>
      <c r="AY306" s="224" t="s">
        <v>131</v>
      </c>
    </row>
    <row r="307" spans="2:65" s="1" customFormat="1" ht="40.15" customHeight="1">
      <c r="B307" s="41"/>
      <c r="C307" s="189" t="s">
        <v>512</v>
      </c>
      <c r="D307" s="189" t="s">
        <v>133</v>
      </c>
      <c r="E307" s="190" t="s">
        <v>513</v>
      </c>
      <c r="F307" s="191" t="s">
        <v>514</v>
      </c>
      <c r="G307" s="192" t="s">
        <v>165</v>
      </c>
      <c r="H307" s="193">
        <v>0.31</v>
      </c>
      <c r="I307" s="194"/>
      <c r="J307" s="193">
        <f>ROUND(I307*H307,0)</f>
        <v>0</v>
      </c>
      <c r="K307" s="191" t="s">
        <v>137</v>
      </c>
      <c r="L307" s="61"/>
      <c r="M307" s="195" t="s">
        <v>22</v>
      </c>
      <c r="N307" s="196" t="s">
        <v>44</v>
      </c>
      <c r="O307" s="42"/>
      <c r="P307" s="197">
        <f>O307*H307</f>
        <v>0</v>
      </c>
      <c r="Q307" s="197">
        <v>0</v>
      </c>
      <c r="R307" s="197">
        <f>Q307*H307</f>
        <v>0</v>
      </c>
      <c r="S307" s="197">
        <v>0</v>
      </c>
      <c r="T307" s="198">
        <f>S307*H307</f>
        <v>0</v>
      </c>
      <c r="AR307" s="24" t="s">
        <v>232</v>
      </c>
      <c r="AT307" s="24" t="s">
        <v>133</v>
      </c>
      <c r="AU307" s="24" t="s">
        <v>82</v>
      </c>
      <c r="AY307" s="24" t="s">
        <v>131</v>
      </c>
      <c r="BE307" s="199">
        <f>IF(N307="základní",J307,0)</f>
        <v>0</v>
      </c>
      <c r="BF307" s="199">
        <f>IF(N307="snížená",J307,0)</f>
        <v>0</v>
      </c>
      <c r="BG307" s="199">
        <f>IF(N307="zákl. přenesená",J307,0)</f>
        <v>0</v>
      </c>
      <c r="BH307" s="199">
        <f>IF(N307="sníž. přenesená",J307,0)</f>
        <v>0</v>
      </c>
      <c r="BI307" s="199">
        <f>IF(N307="nulová",J307,0)</f>
        <v>0</v>
      </c>
      <c r="BJ307" s="24" t="s">
        <v>10</v>
      </c>
      <c r="BK307" s="199">
        <f>ROUND(I307*H307,0)</f>
        <v>0</v>
      </c>
      <c r="BL307" s="24" t="s">
        <v>232</v>
      </c>
      <c r="BM307" s="24" t="s">
        <v>515</v>
      </c>
    </row>
    <row r="308" spans="2:65" s="1" customFormat="1" ht="135">
      <c r="B308" s="41"/>
      <c r="C308" s="63"/>
      <c r="D308" s="200" t="s">
        <v>140</v>
      </c>
      <c r="E308" s="63"/>
      <c r="F308" s="201" t="s">
        <v>516</v>
      </c>
      <c r="G308" s="63"/>
      <c r="H308" s="63"/>
      <c r="I308" s="159"/>
      <c r="J308" s="63"/>
      <c r="K308" s="63"/>
      <c r="L308" s="61"/>
      <c r="M308" s="202"/>
      <c r="N308" s="42"/>
      <c r="O308" s="42"/>
      <c r="P308" s="42"/>
      <c r="Q308" s="42"/>
      <c r="R308" s="42"/>
      <c r="S308" s="42"/>
      <c r="T308" s="78"/>
      <c r="AT308" s="24" t="s">
        <v>140</v>
      </c>
      <c r="AU308" s="24" t="s">
        <v>82</v>
      </c>
    </row>
    <row r="309" spans="2:65" s="10" customFormat="1" ht="29.85" customHeight="1">
      <c r="B309" s="172"/>
      <c r="C309" s="173"/>
      <c r="D309" s="186" t="s">
        <v>72</v>
      </c>
      <c r="E309" s="187" t="s">
        <v>517</v>
      </c>
      <c r="F309" s="187" t="s">
        <v>518</v>
      </c>
      <c r="G309" s="173"/>
      <c r="H309" s="173"/>
      <c r="I309" s="176"/>
      <c r="J309" s="188">
        <f>BK309</f>
        <v>0</v>
      </c>
      <c r="K309" s="173"/>
      <c r="L309" s="178"/>
      <c r="M309" s="179"/>
      <c r="N309" s="180"/>
      <c r="O309" s="180"/>
      <c r="P309" s="181">
        <f>SUM(P310:P317)</f>
        <v>0</v>
      </c>
      <c r="Q309" s="180"/>
      <c r="R309" s="181">
        <f>SUM(R310:R317)</f>
        <v>1.89E-2</v>
      </c>
      <c r="S309" s="180"/>
      <c r="T309" s="182">
        <f>SUM(T310:T317)</f>
        <v>0</v>
      </c>
      <c r="AR309" s="183" t="s">
        <v>82</v>
      </c>
      <c r="AT309" s="184" t="s">
        <v>72</v>
      </c>
      <c r="AU309" s="184" t="s">
        <v>10</v>
      </c>
      <c r="AY309" s="183" t="s">
        <v>131</v>
      </c>
      <c r="BK309" s="185">
        <f>SUM(BK310:BK317)</f>
        <v>0</v>
      </c>
    </row>
    <row r="310" spans="2:65" s="1" customFormat="1" ht="20.45" customHeight="1">
      <c r="B310" s="41"/>
      <c r="C310" s="189" t="s">
        <v>519</v>
      </c>
      <c r="D310" s="189" t="s">
        <v>133</v>
      </c>
      <c r="E310" s="190" t="s">
        <v>520</v>
      </c>
      <c r="F310" s="191" t="s">
        <v>521</v>
      </c>
      <c r="G310" s="192" t="s">
        <v>281</v>
      </c>
      <c r="H310" s="193">
        <v>1</v>
      </c>
      <c r="I310" s="194"/>
      <c r="J310" s="193">
        <f>ROUND(I310*H310,0)</f>
        <v>0</v>
      </c>
      <c r="K310" s="191" t="s">
        <v>22</v>
      </c>
      <c r="L310" s="61"/>
      <c r="M310" s="195" t="s">
        <v>22</v>
      </c>
      <c r="N310" s="196" t="s">
        <v>44</v>
      </c>
      <c r="O310" s="42"/>
      <c r="P310" s="197">
        <f>O310*H310</f>
        <v>0</v>
      </c>
      <c r="Q310" s="197">
        <v>0</v>
      </c>
      <c r="R310" s="197">
        <f>Q310*H310</f>
        <v>0</v>
      </c>
      <c r="S310" s="197">
        <v>0</v>
      </c>
      <c r="T310" s="198">
        <f>S310*H310</f>
        <v>0</v>
      </c>
      <c r="AR310" s="24" t="s">
        <v>232</v>
      </c>
      <c r="AT310" s="24" t="s">
        <v>133</v>
      </c>
      <c r="AU310" s="24" t="s">
        <v>82</v>
      </c>
      <c r="AY310" s="24" t="s">
        <v>131</v>
      </c>
      <c r="BE310" s="199">
        <f>IF(N310="základní",J310,0)</f>
        <v>0</v>
      </c>
      <c r="BF310" s="199">
        <f>IF(N310="snížená",J310,0)</f>
        <v>0</v>
      </c>
      <c r="BG310" s="199">
        <f>IF(N310="zákl. přenesená",J310,0)</f>
        <v>0</v>
      </c>
      <c r="BH310" s="199">
        <f>IF(N310="sníž. přenesená",J310,0)</f>
        <v>0</v>
      </c>
      <c r="BI310" s="199">
        <f>IF(N310="nulová",J310,0)</f>
        <v>0</v>
      </c>
      <c r="BJ310" s="24" t="s">
        <v>10</v>
      </c>
      <c r="BK310" s="199">
        <f>ROUND(I310*H310,0)</f>
        <v>0</v>
      </c>
      <c r="BL310" s="24" t="s">
        <v>232</v>
      </c>
      <c r="BM310" s="24" t="s">
        <v>522</v>
      </c>
    </row>
    <row r="311" spans="2:65" s="1" customFormat="1" ht="20.45" customHeight="1">
      <c r="B311" s="41"/>
      <c r="C311" s="189" t="s">
        <v>523</v>
      </c>
      <c r="D311" s="189" t="s">
        <v>133</v>
      </c>
      <c r="E311" s="190" t="s">
        <v>524</v>
      </c>
      <c r="F311" s="191" t="s">
        <v>525</v>
      </c>
      <c r="G311" s="192" t="s">
        <v>212</v>
      </c>
      <c r="H311" s="193">
        <v>15</v>
      </c>
      <c r="I311" s="194"/>
      <c r="J311" s="193">
        <f>ROUND(I311*H311,0)</f>
        <v>0</v>
      </c>
      <c r="K311" s="191" t="s">
        <v>137</v>
      </c>
      <c r="L311" s="61"/>
      <c r="M311" s="195" t="s">
        <v>22</v>
      </c>
      <c r="N311" s="196" t="s">
        <v>44</v>
      </c>
      <c r="O311" s="42"/>
      <c r="P311" s="197">
        <f>O311*H311</f>
        <v>0</v>
      </c>
      <c r="Q311" s="197">
        <v>1.2600000000000001E-3</v>
      </c>
      <c r="R311" s="197">
        <f>Q311*H311</f>
        <v>1.89E-2</v>
      </c>
      <c r="S311" s="197">
        <v>0</v>
      </c>
      <c r="T311" s="198">
        <f>S311*H311</f>
        <v>0</v>
      </c>
      <c r="AR311" s="24" t="s">
        <v>232</v>
      </c>
      <c r="AT311" s="24" t="s">
        <v>133</v>
      </c>
      <c r="AU311" s="24" t="s">
        <v>82</v>
      </c>
      <c r="AY311" s="24" t="s">
        <v>131</v>
      </c>
      <c r="BE311" s="199">
        <f>IF(N311="základní",J311,0)</f>
        <v>0</v>
      </c>
      <c r="BF311" s="199">
        <f>IF(N311="snížená",J311,0)</f>
        <v>0</v>
      </c>
      <c r="BG311" s="199">
        <f>IF(N311="zákl. přenesená",J311,0)</f>
        <v>0</v>
      </c>
      <c r="BH311" s="199">
        <f>IF(N311="sníž. přenesená",J311,0)</f>
        <v>0</v>
      </c>
      <c r="BI311" s="199">
        <f>IF(N311="nulová",J311,0)</f>
        <v>0</v>
      </c>
      <c r="BJ311" s="24" t="s">
        <v>10</v>
      </c>
      <c r="BK311" s="199">
        <f>ROUND(I311*H311,0)</f>
        <v>0</v>
      </c>
      <c r="BL311" s="24" t="s">
        <v>232</v>
      </c>
      <c r="BM311" s="24" t="s">
        <v>526</v>
      </c>
    </row>
    <row r="312" spans="2:65" s="1" customFormat="1" ht="81">
      <c r="B312" s="41"/>
      <c r="C312" s="63"/>
      <c r="D312" s="200" t="s">
        <v>140</v>
      </c>
      <c r="E312" s="63"/>
      <c r="F312" s="201" t="s">
        <v>527</v>
      </c>
      <c r="G312" s="63"/>
      <c r="H312" s="63"/>
      <c r="I312" s="159"/>
      <c r="J312" s="63"/>
      <c r="K312" s="63"/>
      <c r="L312" s="61"/>
      <c r="M312" s="202"/>
      <c r="N312" s="42"/>
      <c r="O312" s="42"/>
      <c r="P312" s="42"/>
      <c r="Q312" s="42"/>
      <c r="R312" s="42"/>
      <c r="S312" s="42"/>
      <c r="T312" s="78"/>
      <c r="AT312" s="24" t="s">
        <v>140</v>
      </c>
      <c r="AU312" s="24" t="s">
        <v>82</v>
      </c>
    </row>
    <row r="313" spans="2:65" s="12" customFormat="1">
      <c r="B313" s="214"/>
      <c r="C313" s="215"/>
      <c r="D313" s="227" t="s">
        <v>142</v>
      </c>
      <c r="E313" s="237" t="s">
        <v>22</v>
      </c>
      <c r="F313" s="238" t="s">
        <v>528</v>
      </c>
      <c r="G313" s="215"/>
      <c r="H313" s="239">
        <v>15</v>
      </c>
      <c r="I313" s="219"/>
      <c r="J313" s="215"/>
      <c r="K313" s="215"/>
      <c r="L313" s="220"/>
      <c r="M313" s="221"/>
      <c r="N313" s="222"/>
      <c r="O313" s="222"/>
      <c r="P313" s="222"/>
      <c r="Q313" s="222"/>
      <c r="R313" s="222"/>
      <c r="S313" s="222"/>
      <c r="T313" s="223"/>
      <c r="AT313" s="224" t="s">
        <v>142</v>
      </c>
      <c r="AU313" s="224" t="s">
        <v>82</v>
      </c>
      <c r="AV313" s="12" t="s">
        <v>82</v>
      </c>
      <c r="AW313" s="12" t="s">
        <v>36</v>
      </c>
      <c r="AX313" s="12" t="s">
        <v>10</v>
      </c>
      <c r="AY313" s="224" t="s">
        <v>131</v>
      </c>
    </row>
    <row r="314" spans="2:65" s="1" customFormat="1" ht="20.45" customHeight="1">
      <c r="B314" s="41"/>
      <c r="C314" s="189" t="s">
        <v>529</v>
      </c>
      <c r="D314" s="189" t="s">
        <v>133</v>
      </c>
      <c r="E314" s="190" t="s">
        <v>530</v>
      </c>
      <c r="F314" s="191" t="s">
        <v>531</v>
      </c>
      <c r="G314" s="192" t="s">
        <v>212</v>
      </c>
      <c r="H314" s="193">
        <v>15</v>
      </c>
      <c r="I314" s="194"/>
      <c r="J314" s="193">
        <f>ROUND(I314*H314,0)</f>
        <v>0</v>
      </c>
      <c r="K314" s="191" t="s">
        <v>137</v>
      </c>
      <c r="L314" s="61"/>
      <c r="M314" s="195" t="s">
        <v>22</v>
      </c>
      <c r="N314" s="196" t="s">
        <v>44</v>
      </c>
      <c r="O314" s="42"/>
      <c r="P314" s="197">
        <f>O314*H314</f>
        <v>0</v>
      </c>
      <c r="Q314" s="197">
        <v>0</v>
      </c>
      <c r="R314" s="197">
        <f>Q314*H314</f>
        <v>0</v>
      </c>
      <c r="S314" s="197">
        <v>0</v>
      </c>
      <c r="T314" s="198">
        <f>S314*H314</f>
        <v>0</v>
      </c>
      <c r="AR314" s="24" t="s">
        <v>232</v>
      </c>
      <c r="AT314" s="24" t="s">
        <v>133</v>
      </c>
      <c r="AU314" s="24" t="s">
        <v>82</v>
      </c>
      <c r="AY314" s="24" t="s">
        <v>131</v>
      </c>
      <c r="BE314" s="199">
        <f>IF(N314="základní",J314,0)</f>
        <v>0</v>
      </c>
      <c r="BF314" s="199">
        <f>IF(N314="snížená",J314,0)</f>
        <v>0</v>
      </c>
      <c r="BG314" s="199">
        <f>IF(N314="zákl. přenesená",J314,0)</f>
        <v>0</v>
      </c>
      <c r="BH314" s="199">
        <f>IF(N314="sníž. přenesená",J314,0)</f>
        <v>0</v>
      </c>
      <c r="BI314" s="199">
        <f>IF(N314="nulová",J314,0)</f>
        <v>0</v>
      </c>
      <c r="BJ314" s="24" t="s">
        <v>10</v>
      </c>
      <c r="BK314" s="199">
        <f>ROUND(I314*H314,0)</f>
        <v>0</v>
      </c>
      <c r="BL314" s="24" t="s">
        <v>232</v>
      </c>
      <c r="BM314" s="24" t="s">
        <v>532</v>
      </c>
    </row>
    <row r="315" spans="2:65" s="1" customFormat="1" ht="40.5">
      <c r="B315" s="41"/>
      <c r="C315" s="63"/>
      <c r="D315" s="227" t="s">
        <v>140</v>
      </c>
      <c r="E315" s="63"/>
      <c r="F315" s="240" t="s">
        <v>533</v>
      </c>
      <c r="G315" s="63"/>
      <c r="H315" s="63"/>
      <c r="I315" s="159"/>
      <c r="J315" s="63"/>
      <c r="K315" s="63"/>
      <c r="L315" s="61"/>
      <c r="M315" s="202"/>
      <c r="N315" s="42"/>
      <c r="O315" s="42"/>
      <c r="P315" s="42"/>
      <c r="Q315" s="42"/>
      <c r="R315" s="42"/>
      <c r="S315" s="42"/>
      <c r="T315" s="78"/>
      <c r="AT315" s="24" t="s">
        <v>140</v>
      </c>
      <c r="AU315" s="24" t="s">
        <v>82</v>
      </c>
    </row>
    <row r="316" spans="2:65" s="1" customFormat="1" ht="40.15" customHeight="1">
      <c r="B316" s="41"/>
      <c r="C316" s="189" t="s">
        <v>534</v>
      </c>
      <c r="D316" s="189" t="s">
        <v>133</v>
      </c>
      <c r="E316" s="190" t="s">
        <v>535</v>
      </c>
      <c r="F316" s="191" t="s">
        <v>536</v>
      </c>
      <c r="G316" s="192" t="s">
        <v>165</v>
      </c>
      <c r="H316" s="193">
        <v>0.02</v>
      </c>
      <c r="I316" s="194"/>
      <c r="J316" s="193">
        <f>ROUND(I316*H316,0)</f>
        <v>0</v>
      </c>
      <c r="K316" s="191" t="s">
        <v>137</v>
      </c>
      <c r="L316" s="61"/>
      <c r="M316" s="195" t="s">
        <v>22</v>
      </c>
      <c r="N316" s="196" t="s">
        <v>44</v>
      </c>
      <c r="O316" s="42"/>
      <c r="P316" s="197">
        <f>O316*H316</f>
        <v>0</v>
      </c>
      <c r="Q316" s="197">
        <v>0</v>
      </c>
      <c r="R316" s="197">
        <f>Q316*H316</f>
        <v>0</v>
      </c>
      <c r="S316" s="197">
        <v>0</v>
      </c>
      <c r="T316" s="198">
        <f>S316*H316</f>
        <v>0</v>
      </c>
      <c r="AR316" s="24" t="s">
        <v>232</v>
      </c>
      <c r="AT316" s="24" t="s">
        <v>133</v>
      </c>
      <c r="AU316" s="24" t="s">
        <v>82</v>
      </c>
      <c r="AY316" s="24" t="s">
        <v>131</v>
      </c>
      <c r="BE316" s="199">
        <f>IF(N316="základní",J316,0)</f>
        <v>0</v>
      </c>
      <c r="BF316" s="199">
        <f>IF(N316="snížená",J316,0)</f>
        <v>0</v>
      </c>
      <c r="BG316" s="199">
        <f>IF(N316="zákl. přenesená",J316,0)</f>
        <v>0</v>
      </c>
      <c r="BH316" s="199">
        <f>IF(N316="sníž. přenesená",J316,0)</f>
        <v>0</v>
      </c>
      <c r="BI316" s="199">
        <f>IF(N316="nulová",J316,0)</f>
        <v>0</v>
      </c>
      <c r="BJ316" s="24" t="s">
        <v>10</v>
      </c>
      <c r="BK316" s="199">
        <f>ROUND(I316*H316,0)</f>
        <v>0</v>
      </c>
      <c r="BL316" s="24" t="s">
        <v>232</v>
      </c>
      <c r="BM316" s="24" t="s">
        <v>537</v>
      </c>
    </row>
    <row r="317" spans="2:65" s="1" customFormat="1" ht="135">
      <c r="B317" s="41"/>
      <c r="C317" s="63"/>
      <c r="D317" s="200" t="s">
        <v>140</v>
      </c>
      <c r="E317" s="63"/>
      <c r="F317" s="201" t="s">
        <v>487</v>
      </c>
      <c r="G317" s="63"/>
      <c r="H317" s="63"/>
      <c r="I317" s="159"/>
      <c r="J317" s="63"/>
      <c r="K317" s="63"/>
      <c r="L317" s="61"/>
      <c r="M317" s="202"/>
      <c r="N317" s="42"/>
      <c r="O317" s="42"/>
      <c r="P317" s="42"/>
      <c r="Q317" s="42"/>
      <c r="R317" s="42"/>
      <c r="S317" s="42"/>
      <c r="T317" s="78"/>
      <c r="AT317" s="24" t="s">
        <v>140</v>
      </c>
      <c r="AU317" s="24" t="s">
        <v>82</v>
      </c>
    </row>
    <row r="318" spans="2:65" s="10" customFormat="1" ht="29.85" customHeight="1">
      <c r="B318" s="172"/>
      <c r="C318" s="173"/>
      <c r="D318" s="186" t="s">
        <v>72</v>
      </c>
      <c r="E318" s="187" t="s">
        <v>538</v>
      </c>
      <c r="F318" s="187" t="s">
        <v>539</v>
      </c>
      <c r="G318" s="173"/>
      <c r="H318" s="173"/>
      <c r="I318" s="176"/>
      <c r="J318" s="188">
        <f>BK318</f>
        <v>0</v>
      </c>
      <c r="K318" s="173"/>
      <c r="L318" s="178"/>
      <c r="M318" s="179"/>
      <c r="N318" s="180"/>
      <c r="O318" s="180"/>
      <c r="P318" s="181">
        <f>SUM(P319:P326)</f>
        <v>0</v>
      </c>
      <c r="Q318" s="180"/>
      <c r="R318" s="181">
        <f>SUM(R319:R326)</f>
        <v>1.10195E-2</v>
      </c>
      <c r="S318" s="180"/>
      <c r="T318" s="182">
        <f>SUM(T319:T326)</f>
        <v>0</v>
      </c>
      <c r="AR318" s="183" t="s">
        <v>82</v>
      </c>
      <c r="AT318" s="184" t="s">
        <v>72</v>
      </c>
      <c r="AU318" s="184" t="s">
        <v>10</v>
      </c>
      <c r="AY318" s="183" t="s">
        <v>131</v>
      </c>
      <c r="BK318" s="185">
        <f>SUM(BK319:BK326)</f>
        <v>0</v>
      </c>
    </row>
    <row r="319" spans="2:65" s="1" customFormat="1" ht="20.45" customHeight="1">
      <c r="B319" s="41"/>
      <c r="C319" s="189" t="s">
        <v>540</v>
      </c>
      <c r="D319" s="189" t="s">
        <v>133</v>
      </c>
      <c r="E319" s="190" t="s">
        <v>541</v>
      </c>
      <c r="F319" s="191" t="s">
        <v>542</v>
      </c>
      <c r="G319" s="192" t="s">
        <v>281</v>
      </c>
      <c r="H319" s="193">
        <v>2</v>
      </c>
      <c r="I319" s="194"/>
      <c r="J319" s="193">
        <f>ROUND(I319*H319,0)</f>
        <v>0</v>
      </c>
      <c r="K319" s="191" t="s">
        <v>22</v>
      </c>
      <c r="L319" s="61"/>
      <c r="M319" s="195" t="s">
        <v>22</v>
      </c>
      <c r="N319" s="196" t="s">
        <v>44</v>
      </c>
      <c r="O319" s="42"/>
      <c r="P319" s="197">
        <f>O319*H319</f>
        <v>0</v>
      </c>
      <c r="Q319" s="197">
        <v>0</v>
      </c>
      <c r="R319" s="197">
        <f>Q319*H319</f>
        <v>0</v>
      </c>
      <c r="S319" s="197">
        <v>0</v>
      </c>
      <c r="T319" s="198">
        <f>S319*H319</f>
        <v>0</v>
      </c>
      <c r="AR319" s="24" t="s">
        <v>232</v>
      </c>
      <c r="AT319" s="24" t="s">
        <v>133</v>
      </c>
      <c r="AU319" s="24" t="s">
        <v>82</v>
      </c>
      <c r="AY319" s="24" t="s">
        <v>131</v>
      </c>
      <c r="BE319" s="199">
        <f>IF(N319="základní",J319,0)</f>
        <v>0</v>
      </c>
      <c r="BF319" s="199">
        <f>IF(N319="snížená",J319,0)</f>
        <v>0</v>
      </c>
      <c r="BG319" s="199">
        <f>IF(N319="zákl. přenesená",J319,0)</f>
        <v>0</v>
      </c>
      <c r="BH319" s="199">
        <f>IF(N319="sníž. přenesená",J319,0)</f>
        <v>0</v>
      </c>
      <c r="BI319" s="199">
        <f>IF(N319="nulová",J319,0)</f>
        <v>0</v>
      </c>
      <c r="BJ319" s="24" t="s">
        <v>10</v>
      </c>
      <c r="BK319" s="199">
        <f>ROUND(I319*H319,0)</f>
        <v>0</v>
      </c>
      <c r="BL319" s="24" t="s">
        <v>232</v>
      </c>
      <c r="BM319" s="24" t="s">
        <v>543</v>
      </c>
    </row>
    <row r="320" spans="2:65" s="12" customFormat="1">
      <c r="B320" s="214"/>
      <c r="C320" s="215"/>
      <c r="D320" s="227" t="s">
        <v>142</v>
      </c>
      <c r="E320" s="237" t="s">
        <v>22</v>
      </c>
      <c r="F320" s="238" t="s">
        <v>544</v>
      </c>
      <c r="G320" s="215"/>
      <c r="H320" s="239">
        <v>2</v>
      </c>
      <c r="I320" s="219"/>
      <c r="J320" s="215"/>
      <c r="K320" s="215"/>
      <c r="L320" s="220"/>
      <c r="M320" s="221"/>
      <c r="N320" s="222"/>
      <c r="O320" s="222"/>
      <c r="P320" s="222"/>
      <c r="Q320" s="222"/>
      <c r="R320" s="222"/>
      <c r="S320" s="222"/>
      <c r="T320" s="223"/>
      <c r="AT320" s="224" t="s">
        <v>142</v>
      </c>
      <c r="AU320" s="224" t="s">
        <v>82</v>
      </c>
      <c r="AV320" s="12" t="s">
        <v>82</v>
      </c>
      <c r="AW320" s="12" t="s">
        <v>36</v>
      </c>
      <c r="AX320" s="12" t="s">
        <v>10</v>
      </c>
      <c r="AY320" s="224" t="s">
        <v>131</v>
      </c>
    </row>
    <row r="321" spans="2:65" s="1" customFormat="1" ht="28.9" customHeight="1">
      <c r="B321" s="41"/>
      <c r="C321" s="189" t="s">
        <v>545</v>
      </c>
      <c r="D321" s="189" t="s">
        <v>133</v>
      </c>
      <c r="E321" s="190" t="s">
        <v>546</v>
      </c>
      <c r="F321" s="191" t="s">
        <v>547</v>
      </c>
      <c r="G321" s="192" t="s">
        <v>548</v>
      </c>
      <c r="H321" s="193">
        <v>220.39</v>
      </c>
      <c r="I321" s="194"/>
      <c r="J321" s="193">
        <f>ROUND(I321*H321,0)</f>
        <v>0</v>
      </c>
      <c r="K321" s="191" t="s">
        <v>137</v>
      </c>
      <c r="L321" s="61"/>
      <c r="M321" s="195" t="s">
        <v>22</v>
      </c>
      <c r="N321" s="196" t="s">
        <v>44</v>
      </c>
      <c r="O321" s="42"/>
      <c r="P321" s="197">
        <f>O321*H321</f>
        <v>0</v>
      </c>
      <c r="Q321" s="197">
        <v>5.0000000000000002E-5</v>
      </c>
      <c r="R321" s="197">
        <f>Q321*H321</f>
        <v>1.10195E-2</v>
      </c>
      <c r="S321" s="197">
        <v>0</v>
      </c>
      <c r="T321" s="198">
        <f>S321*H321</f>
        <v>0</v>
      </c>
      <c r="AR321" s="24" t="s">
        <v>232</v>
      </c>
      <c r="AT321" s="24" t="s">
        <v>133</v>
      </c>
      <c r="AU321" s="24" t="s">
        <v>82</v>
      </c>
      <c r="AY321" s="24" t="s">
        <v>131</v>
      </c>
      <c r="BE321" s="199">
        <f>IF(N321="základní",J321,0)</f>
        <v>0</v>
      </c>
      <c r="BF321" s="199">
        <f>IF(N321="snížená",J321,0)</f>
        <v>0</v>
      </c>
      <c r="BG321" s="199">
        <f>IF(N321="zákl. přenesená",J321,0)</f>
        <v>0</v>
      </c>
      <c r="BH321" s="199">
        <f>IF(N321="sníž. přenesená",J321,0)</f>
        <v>0</v>
      </c>
      <c r="BI321" s="199">
        <f>IF(N321="nulová",J321,0)</f>
        <v>0</v>
      </c>
      <c r="BJ321" s="24" t="s">
        <v>10</v>
      </c>
      <c r="BK321" s="199">
        <f>ROUND(I321*H321,0)</f>
        <v>0</v>
      </c>
      <c r="BL321" s="24" t="s">
        <v>232</v>
      </c>
      <c r="BM321" s="24" t="s">
        <v>549</v>
      </c>
    </row>
    <row r="322" spans="2:65" s="1" customFormat="1" ht="27">
      <c r="B322" s="41"/>
      <c r="C322" s="63"/>
      <c r="D322" s="200" t="s">
        <v>140</v>
      </c>
      <c r="E322" s="63"/>
      <c r="F322" s="201" t="s">
        <v>550</v>
      </c>
      <c r="G322" s="63"/>
      <c r="H322" s="63"/>
      <c r="I322" s="159"/>
      <c r="J322" s="63"/>
      <c r="K322" s="63"/>
      <c r="L322" s="61"/>
      <c r="M322" s="202"/>
      <c r="N322" s="42"/>
      <c r="O322" s="42"/>
      <c r="P322" s="42"/>
      <c r="Q322" s="42"/>
      <c r="R322" s="42"/>
      <c r="S322" s="42"/>
      <c r="T322" s="78"/>
      <c r="AT322" s="24" t="s">
        <v>140</v>
      </c>
      <c r="AU322" s="24" t="s">
        <v>82</v>
      </c>
    </row>
    <row r="323" spans="2:65" s="12" customFormat="1">
      <c r="B323" s="214"/>
      <c r="C323" s="215"/>
      <c r="D323" s="227" t="s">
        <v>142</v>
      </c>
      <c r="E323" s="237" t="s">
        <v>22</v>
      </c>
      <c r="F323" s="238" t="s">
        <v>551</v>
      </c>
      <c r="G323" s="215"/>
      <c r="H323" s="239">
        <v>220.39</v>
      </c>
      <c r="I323" s="219"/>
      <c r="J323" s="215"/>
      <c r="K323" s="215"/>
      <c r="L323" s="220"/>
      <c r="M323" s="221"/>
      <c r="N323" s="222"/>
      <c r="O323" s="222"/>
      <c r="P323" s="222"/>
      <c r="Q323" s="222"/>
      <c r="R323" s="222"/>
      <c r="S323" s="222"/>
      <c r="T323" s="223"/>
      <c r="AT323" s="224" t="s">
        <v>142</v>
      </c>
      <c r="AU323" s="224" t="s">
        <v>82</v>
      </c>
      <c r="AV323" s="12" t="s">
        <v>82</v>
      </c>
      <c r="AW323" s="12" t="s">
        <v>36</v>
      </c>
      <c r="AX323" s="12" t="s">
        <v>10</v>
      </c>
      <c r="AY323" s="224" t="s">
        <v>131</v>
      </c>
    </row>
    <row r="324" spans="2:65" s="1" customFormat="1" ht="20.45" customHeight="1">
      <c r="B324" s="41"/>
      <c r="C324" s="256" t="s">
        <v>552</v>
      </c>
      <c r="D324" s="256" t="s">
        <v>270</v>
      </c>
      <c r="E324" s="257" t="s">
        <v>553</v>
      </c>
      <c r="F324" s="258" t="s">
        <v>554</v>
      </c>
      <c r="G324" s="259" t="s">
        <v>548</v>
      </c>
      <c r="H324" s="260">
        <v>110</v>
      </c>
      <c r="I324" s="261"/>
      <c r="J324" s="260">
        <f>ROUND(I324*H324,0)</f>
        <v>0</v>
      </c>
      <c r="K324" s="258" t="s">
        <v>22</v>
      </c>
      <c r="L324" s="262"/>
      <c r="M324" s="263" t="s">
        <v>22</v>
      </c>
      <c r="N324" s="264" t="s">
        <v>44</v>
      </c>
      <c r="O324" s="42"/>
      <c r="P324" s="197">
        <f>O324*H324</f>
        <v>0</v>
      </c>
      <c r="Q324" s="197">
        <v>0</v>
      </c>
      <c r="R324" s="197">
        <f>Q324*H324</f>
        <v>0</v>
      </c>
      <c r="S324" s="197">
        <v>0</v>
      </c>
      <c r="T324" s="198">
        <f>S324*H324</f>
        <v>0</v>
      </c>
      <c r="AR324" s="24" t="s">
        <v>320</v>
      </c>
      <c r="AT324" s="24" t="s">
        <v>270</v>
      </c>
      <c r="AU324" s="24" t="s">
        <v>82</v>
      </c>
      <c r="AY324" s="24" t="s">
        <v>131</v>
      </c>
      <c r="BE324" s="199">
        <f>IF(N324="základní",J324,0)</f>
        <v>0</v>
      </c>
      <c r="BF324" s="199">
        <f>IF(N324="snížená",J324,0)</f>
        <v>0</v>
      </c>
      <c r="BG324" s="199">
        <f>IF(N324="zákl. přenesená",J324,0)</f>
        <v>0</v>
      </c>
      <c r="BH324" s="199">
        <f>IF(N324="sníž. přenesená",J324,0)</f>
        <v>0</v>
      </c>
      <c r="BI324" s="199">
        <f>IF(N324="nulová",J324,0)</f>
        <v>0</v>
      </c>
      <c r="BJ324" s="24" t="s">
        <v>10</v>
      </c>
      <c r="BK324" s="199">
        <f>ROUND(I324*H324,0)</f>
        <v>0</v>
      </c>
      <c r="BL324" s="24" t="s">
        <v>232</v>
      </c>
      <c r="BM324" s="24" t="s">
        <v>555</v>
      </c>
    </row>
    <row r="325" spans="2:65" s="1" customFormat="1" ht="40.15" customHeight="1">
      <c r="B325" s="41"/>
      <c r="C325" s="189" t="s">
        <v>556</v>
      </c>
      <c r="D325" s="189" t="s">
        <v>133</v>
      </c>
      <c r="E325" s="190" t="s">
        <v>557</v>
      </c>
      <c r="F325" s="191" t="s">
        <v>558</v>
      </c>
      <c r="G325" s="192" t="s">
        <v>165</v>
      </c>
      <c r="H325" s="193">
        <v>0.01</v>
      </c>
      <c r="I325" s="194"/>
      <c r="J325" s="193">
        <f>ROUND(I325*H325,0)</f>
        <v>0</v>
      </c>
      <c r="K325" s="191" t="s">
        <v>137</v>
      </c>
      <c r="L325" s="61"/>
      <c r="M325" s="195" t="s">
        <v>22</v>
      </c>
      <c r="N325" s="196" t="s">
        <v>44</v>
      </c>
      <c r="O325" s="42"/>
      <c r="P325" s="197">
        <f>O325*H325</f>
        <v>0</v>
      </c>
      <c r="Q325" s="197">
        <v>0</v>
      </c>
      <c r="R325" s="197">
        <f>Q325*H325</f>
        <v>0</v>
      </c>
      <c r="S325" s="197">
        <v>0</v>
      </c>
      <c r="T325" s="198">
        <f>S325*H325</f>
        <v>0</v>
      </c>
      <c r="AR325" s="24" t="s">
        <v>232</v>
      </c>
      <c r="AT325" s="24" t="s">
        <v>133</v>
      </c>
      <c r="AU325" s="24" t="s">
        <v>82</v>
      </c>
      <c r="AY325" s="24" t="s">
        <v>131</v>
      </c>
      <c r="BE325" s="199">
        <f>IF(N325="základní",J325,0)</f>
        <v>0</v>
      </c>
      <c r="BF325" s="199">
        <f>IF(N325="snížená",J325,0)</f>
        <v>0</v>
      </c>
      <c r="BG325" s="199">
        <f>IF(N325="zákl. přenesená",J325,0)</f>
        <v>0</v>
      </c>
      <c r="BH325" s="199">
        <f>IF(N325="sníž. přenesená",J325,0)</f>
        <v>0</v>
      </c>
      <c r="BI325" s="199">
        <f>IF(N325="nulová",J325,0)</f>
        <v>0</v>
      </c>
      <c r="BJ325" s="24" t="s">
        <v>10</v>
      </c>
      <c r="BK325" s="199">
        <f>ROUND(I325*H325,0)</f>
        <v>0</v>
      </c>
      <c r="BL325" s="24" t="s">
        <v>232</v>
      </c>
      <c r="BM325" s="24" t="s">
        <v>559</v>
      </c>
    </row>
    <row r="326" spans="2:65" s="1" customFormat="1" ht="135">
      <c r="B326" s="41"/>
      <c r="C326" s="63"/>
      <c r="D326" s="200" t="s">
        <v>140</v>
      </c>
      <c r="E326" s="63"/>
      <c r="F326" s="201" t="s">
        <v>560</v>
      </c>
      <c r="G326" s="63"/>
      <c r="H326" s="63"/>
      <c r="I326" s="159"/>
      <c r="J326" s="63"/>
      <c r="K326" s="63"/>
      <c r="L326" s="61"/>
      <c r="M326" s="202"/>
      <c r="N326" s="42"/>
      <c r="O326" s="42"/>
      <c r="P326" s="42"/>
      <c r="Q326" s="42"/>
      <c r="R326" s="42"/>
      <c r="S326" s="42"/>
      <c r="T326" s="78"/>
      <c r="AT326" s="24" t="s">
        <v>140</v>
      </c>
      <c r="AU326" s="24" t="s">
        <v>82</v>
      </c>
    </row>
    <row r="327" spans="2:65" s="10" customFormat="1" ht="29.85" customHeight="1">
      <c r="B327" s="172"/>
      <c r="C327" s="173"/>
      <c r="D327" s="186" t="s">
        <v>72</v>
      </c>
      <c r="E327" s="187" t="s">
        <v>561</v>
      </c>
      <c r="F327" s="187" t="s">
        <v>562</v>
      </c>
      <c r="G327" s="173"/>
      <c r="H327" s="173"/>
      <c r="I327" s="176"/>
      <c r="J327" s="188">
        <f>BK327</f>
        <v>0</v>
      </c>
      <c r="K327" s="173"/>
      <c r="L327" s="178"/>
      <c r="M327" s="179"/>
      <c r="N327" s="180"/>
      <c r="O327" s="180"/>
      <c r="P327" s="181">
        <f>SUM(P328:P335)</f>
        <v>0</v>
      </c>
      <c r="Q327" s="180"/>
      <c r="R327" s="181">
        <f>SUM(R328:R335)</f>
        <v>0.90106500000000012</v>
      </c>
      <c r="S327" s="180"/>
      <c r="T327" s="182">
        <f>SUM(T328:T335)</f>
        <v>0</v>
      </c>
      <c r="AR327" s="183" t="s">
        <v>82</v>
      </c>
      <c r="AT327" s="184" t="s">
        <v>72</v>
      </c>
      <c r="AU327" s="184" t="s">
        <v>10</v>
      </c>
      <c r="AY327" s="183" t="s">
        <v>131</v>
      </c>
      <c r="BK327" s="185">
        <f>SUM(BK328:BK335)</f>
        <v>0</v>
      </c>
    </row>
    <row r="328" spans="2:65" s="1" customFormat="1" ht="28.9" customHeight="1">
      <c r="B328" s="41"/>
      <c r="C328" s="189" t="s">
        <v>563</v>
      </c>
      <c r="D328" s="189" t="s">
        <v>133</v>
      </c>
      <c r="E328" s="190" t="s">
        <v>564</v>
      </c>
      <c r="F328" s="191" t="s">
        <v>565</v>
      </c>
      <c r="G328" s="192" t="s">
        <v>194</v>
      </c>
      <c r="H328" s="193">
        <v>27.94</v>
      </c>
      <c r="I328" s="194"/>
      <c r="J328" s="193">
        <f>ROUND(I328*H328,0)</f>
        <v>0</v>
      </c>
      <c r="K328" s="191" t="s">
        <v>224</v>
      </c>
      <c r="L328" s="61"/>
      <c r="M328" s="195" t="s">
        <v>22</v>
      </c>
      <c r="N328" s="196" t="s">
        <v>44</v>
      </c>
      <c r="O328" s="42"/>
      <c r="P328" s="197">
        <f>O328*H328</f>
        <v>0</v>
      </c>
      <c r="Q328" s="197">
        <v>3.2250000000000001E-2</v>
      </c>
      <c r="R328" s="197">
        <f>Q328*H328</f>
        <v>0.90106500000000012</v>
      </c>
      <c r="S328" s="197">
        <v>0</v>
      </c>
      <c r="T328" s="198">
        <f>S328*H328</f>
        <v>0</v>
      </c>
      <c r="AR328" s="24" t="s">
        <v>232</v>
      </c>
      <c r="AT328" s="24" t="s">
        <v>133</v>
      </c>
      <c r="AU328" s="24" t="s">
        <v>82</v>
      </c>
      <c r="AY328" s="24" t="s">
        <v>131</v>
      </c>
      <c r="BE328" s="199">
        <f>IF(N328="základní",J328,0)</f>
        <v>0</v>
      </c>
      <c r="BF328" s="199">
        <f>IF(N328="snížená",J328,0)</f>
        <v>0</v>
      </c>
      <c r="BG328" s="199">
        <f>IF(N328="zákl. přenesená",J328,0)</f>
        <v>0</v>
      </c>
      <c r="BH328" s="199">
        <f>IF(N328="sníž. přenesená",J328,0)</f>
        <v>0</v>
      </c>
      <c r="BI328" s="199">
        <f>IF(N328="nulová",J328,0)</f>
        <v>0</v>
      </c>
      <c r="BJ328" s="24" t="s">
        <v>10</v>
      </c>
      <c r="BK328" s="199">
        <f>ROUND(I328*H328,0)</f>
        <v>0</v>
      </c>
      <c r="BL328" s="24" t="s">
        <v>232</v>
      </c>
      <c r="BM328" s="24" t="s">
        <v>566</v>
      </c>
    </row>
    <row r="329" spans="2:65" s="12" customFormat="1">
      <c r="B329" s="214"/>
      <c r="C329" s="215"/>
      <c r="D329" s="200" t="s">
        <v>142</v>
      </c>
      <c r="E329" s="216" t="s">
        <v>22</v>
      </c>
      <c r="F329" s="217" t="s">
        <v>567</v>
      </c>
      <c r="G329" s="215"/>
      <c r="H329" s="218">
        <v>18.41</v>
      </c>
      <c r="I329" s="219"/>
      <c r="J329" s="215"/>
      <c r="K329" s="215"/>
      <c r="L329" s="220"/>
      <c r="M329" s="221"/>
      <c r="N329" s="222"/>
      <c r="O329" s="222"/>
      <c r="P329" s="222"/>
      <c r="Q329" s="222"/>
      <c r="R329" s="222"/>
      <c r="S329" s="222"/>
      <c r="T329" s="223"/>
      <c r="AT329" s="224" t="s">
        <v>142</v>
      </c>
      <c r="AU329" s="224" t="s">
        <v>82</v>
      </c>
      <c r="AV329" s="12" t="s">
        <v>82</v>
      </c>
      <c r="AW329" s="12" t="s">
        <v>36</v>
      </c>
      <c r="AX329" s="12" t="s">
        <v>73</v>
      </c>
      <c r="AY329" s="224" t="s">
        <v>131</v>
      </c>
    </row>
    <row r="330" spans="2:65" s="12" customFormat="1">
      <c r="B330" s="214"/>
      <c r="C330" s="215"/>
      <c r="D330" s="200" t="s">
        <v>142</v>
      </c>
      <c r="E330" s="216" t="s">
        <v>22</v>
      </c>
      <c r="F330" s="217" t="s">
        <v>568</v>
      </c>
      <c r="G330" s="215"/>
      <c r="H330" s="218">
        <v>9.5299999999999994</v>
      </c>
      <c r="I330" s="219"/>
      <c r="J330" s="215"/>
      <c r="K330" s="215"/>
      <c r="L330" s="220"/>
      <c r="M330" s="221"/>
      <c r="N330" s="222"/>
      <c r="O330" s="222"/>
      <c r="P330" s="222"/>
      <c r="Q330" s="222"/>
      <c r="R330" s="222"/>
      <c r="S330" s="222"/>
      <c r="T330" s="223"/>
      <c r="AT330" s="224" t="s">
        <v>142</v>
      </c>
      <c r="AU330" s="224" t="s">
        <v>82</v>
      </c>
      <c r="AV330" s="12" t="s">
        <v>82</v>
      </c>
      <c r="AW330" s="12" t="s">
        <v>36</v>
      </c>
      <c r="AX330" s="12" t="s">
        <v>73</v>
      </c>
      <c r="AY330" s="224" t="s">
        <v>131</v>
      </c>
    </row>
    <row r="331" spans="2:65" s="13" customFormat="1">
      <c r="B331" s="225"/>
      <c r="C331" s="226"/>
      <c r="D331" s="227" t="s">
        <v>142</v>
      </c>
      <c r="E331" s="228" t="s">
        <v>22</v>
      </c>
      <c r="F331" s="229" t="s">
        <v>147</v>
      </c>
      <c r="G331" s="226"/>
      <c r="H331" s="230">
        <v>27.94</v>
      </c>
      <c r="I331" s="231"/>
      <c r="J331" s="226"/>
      <c r="K331" s="226"/>
      <c r="L331" s="232"/>
      <c r="M331" s="233"/>
      <c r="N331" s="234"/>
      <c r="O331" s="234"/>
      <c r="P331" s="234"/>
      <c r="Q331" s="234"/>
      <c r="R331" s="234"/>
      <c r="S331" s="234"/>
      <c r="T331" s="235"/>
      <c r="AT331" s="236" t="s">
        <v>142</v>
      </c>
      <c r="AU331" s="236" t="s">
        <v>82</v>
      </c>
      <c r="AV331" s="13" t="s">
        <v>138</v>
      </c>
      <c r="AW331" s="13" t="s">
        <v>36</v>
      </c>
      <c r="AX331" s="13" t="s">
        <v>10</v>
      </c>
      <c r="AY331" s="236" t="s">
        <v>131</v>
      </c>
    </row>
    <row r="332" spans="2:65" s="1" customFormat="1" ht="20.45" customHeight="1">
      <c r="B332" s="41"/>
      <c r="C332" s="256" t="s">
        <v>569</v>
      </c>
      <c r="D332" s="256" t="s">
        <v>270</v>
      </c>
      <c r="E332" s="257" t="s">
        <v>570</v>
      </c>
      <c r="F332" s="258" t="s">
        <v>571</v>
      </c>
      <c r="G332" s="259" t="s">
        <v>194</v>
      </c>
      <c r="H332" s="260">
        <v>30.73</v>
      </c>
      <c r="I332" s="261"/>
      <c r="J332" s="260">
        <f>ROUND(I332*H332,0)</f>
        <v>0</v>
      </c>
      <c r="K332" s="258" t="s">
        <v>22</v>
      </c>
      <c r="L332" s="262"/>
      <c r="M332" s="263" t="s">
        <v>22</v>
      </c>
      <c r="N332" s="264" t="s">
        <v>44</v>
      </c>
      <c r="O332" s="42"/>
      <c r="P332" s="197">
        <f>O332*H332</f>
        <v>0</v>
      </c>
      <c r="Q332" s="197">
        <v>0</v>
      </c>
      <c r="R332" s="197">
        <f>Q332*H332</f>
        <v>0</v>
      </c>
      <c r="S332" s="197">
        <v>0</v>
      </c>
      <c r="T332" s="198">
        <f>S332*H332</f>
        <v>0</v>
      </c>
      <c r="AR332" s="24" t="s">
        <v>320</v>
      </c>
      <c r="AT332" s="24" t="s">
        <v>270</v>
      </c>
      <c r="AU332" s="24" t="s">
        <v>82</v>
      </c>
      <c r="AY332" s="24" t="s">
        <v>131</v>
      </c>
      <c r="BE332" s="199">
        <f>IF(N332="základní",J332,0)</f>
        <v>0</v>
      </c>
      <c r="BF332" s="199">
        <f>IF(N332="snížená",J332,0)</f>
        <v>0</v>
      </c>
      <c r="BG332" s="199">
        <f>IF(N332="zákl. přenesená",J332,0)</f>
        <v>0</v>
      </c>
      <c r="BH332" s="199">
        <f>IF(N332="sníž. přenesená",J332,0)</f>
        <v>0</v>
      </c>
      <c r="BI332" s="199">
        <f>IF(N332="nulová",J332,0)</f>
        <v>0</v>
      </c>
      <c r="BJ332" s="24" t="s">
        <v>10</v>
      </c>
      <c r="BK332" s="199">
        <f>ROUND(I332*H332,0)</f>
        <v>0</v>
      </c>
      <c r="BL332" s="24" t="s">
        <v>232</v>
      </c>
      <c r="BM332" s="24" t="s">
        <v>572</v>
      </c>
    </row>
    <row r="333" spans="2:65" s="12" customFormat="1">
      <c r="B333" s="214"/>
      <c r="C333" s="215"/>
      <c r="D333" s="227" t="s">
        <v>142</v>
      </c>
      <c r="E333" s="237" t="s">
        <v>22</v>
      </c>
      <c r="F333" s="238" t="s">
        <v>573</v>
      </c>
      <c r="G333" s="215"/>
      <c r="H333" s="239">
        <v>30.73</v>
      </c>
      <c r="I333" s="219"/>
      <c r="J333" s="215"/>
      <c r="K333" s="215"/>
      <c r="L333" s="220"/>
      <c r="M333" s="221"/>
      <c r="N333" s="222"/>
      <c r="O333" s="222"/>
      <c r="P333" s="222"/>
      <c r="Q333" s="222"/>
      <c r="R333" s="222"/>
      <c r="S333" s="222"/>
      <c r="T333" s="223"/>
      <c r="AT333" s="224" t="s">
        <v>142</v>
      </c>
      <c r="AU333" s="224" t="s">
        <v>82</v>
      </c>
      <c r="AV333" s="12" t="s">
        <v>82</v>
      </c>
      <c r="AW333" s="12" t="s">
        <v>36</v>
      </c>
      <c r="AX333" s="12" t="s">
        <v>10</v>
      </c>
      <c r="AY333" s="224" t="s">
        <v>131</v>
      </c>
    </row>
    <row r="334" spans="2:65" s="1" customFormat="1" ht="40.15" customHeight="1">
      <c r="B334" s="41"/>
      <c r="C334" s="189" t="s">
        <v>574</v>
      </c>
      <c r="D334" s="189" t="s">
        <v>133</v>
      </c>
      <c r="E334" s="190" t="s">
        <v>575</v>
      </c>
      <c r="F334" s="191" t="s">
        <v>576</v>
      </c>
      <c r="G334" s="192" t="s">
        <v>165</v>
      </c>
      <c r="H334" s="193">
        <v>0.9</v>
      </c>
      <c r="I334" s="194"/>
      <c r="J334" s="193">
        <f>ROUND(I334*H334,0)</f>
        <v>0</v>
      </c>
      <c r="K334" s="191" t="s">
        <v>137</v>
      </c>
      <c r="L334" s="61"/>
      <c r="M334" s="195" t="s">
        <v>22</v>
      </c>
      <c r="N334" s="196" t="s">
        <v>44</v>
      </c>
      <c r="O334" s="42"/>
      <c r="P334" s="197">
        <f>O334*H334</f>
        <v>0</v>
      </c>
      <c r="Q334" s="197">
        <v>0</v>
      </c>
      <c r="R334" s="197">
        <f>Q334*H334</f>
        <v>0</v>
      </c>
      <c r="S334" s="197">
        <v>0</v>
      </c>
      <c r="T334" s="198">
        <f>S334*H334</f>
        <v>0</v>
      </c>
      <c r="AR334" s="24" t="s">
        <v>232</v>
      </c>
      <c r="AT334" s="24" t="s">
        <v>133</v>
      </c>
      <c r="AU334" s="24" t="s">
        <v>82</v>
      </c>
      <c r="AY334" s="24" t="s">
        <v>131</v>
      </c>
      <c r="BE334" s="199">
        <f>IF(N334="základní",J334,0)</f>
        <v>0</v>
      </c>
      <c r="BF334" s="199">
        <f>IF(N334="snížená",J334,0)</f>
        <v>0</v>
      </c>
      <c r="BG334" s="199">
        <f>IF(N334="zákl. přenesená",J334,0)</f>
        <v>0</v>
      </c>
      <c r="BH334" s="199">
        <f>IF(N334="sníž. přenesená",J334,0)</f>
        <v>0</v>
      </c>
      <c r="BI334" s="199">
        <f>IF(N334="nulová",J334,0)</f>
        <v>0</v>
      </c>
      <c r="BJ334" s="24" t="s">
        <v>10</v>
      </c>
      <c r="BK334" s="199">
        <f>ROUND(I334*H334,0)</f>
        <v>0</v>
      </c>
      <c r="BL334" s="24" t="s">
        <v>232</v>
      </c>
      <c r="BM334" s="24" t="s">
        <v>577</v>
      </c>
    </row>
    <row r="335" spans="2:65" s="1" customFormat="1" ht="135">
      <c r="B335" s="41"/>
      <c r="C335" s="63"/>
      <c r="D335" s="200" t="s">
        <v>140</v>
      </c>
      <c r="E335" s="63"/>
      <c r="F335" s="201" t="s">
        <v>487</v>
      </c>
      <c r="G335" s="63"/>
      <c r="H335" s="63"/>
      <c r="I335" s="159"/>
      <c r="J335" s="63"/>
      <c r="K335" s="63"/>
      <c r="L335" s="61"/>
      <c r="M335" s="202"/>
      <c r="N335" s="42"/>
      <c r="O335" s="42"/>
      <c r="P335" s="42"/>
      <c r="Q335" s="42"/>
      <c r="R335" s="42"/>
      <c r="S335" s="42"/>
      <c r="T335" s="78"/>
      <c r="AT335" s="24" t="s">
        <v>140</v>
      </c>
      <c r="AU335" s="24" t="s">
        <v>82</v>
      </c>
    </row>
    <row r="336" spans="2:65" s="10" customFormat="1" ht="29.85" customHeight="1">
      <c r="B336" s="172"/>
      <c r="C336" s="173"/>
      <c r="D336" s="186" t="s">
        <v>72</v>
      </c>
      <c r="E336" s="187" t="s">
        <v>578</v>
      </c>
      <c r="F336" s="187" t="s">
        <v>579</v>
      </c>
      <c r="G336" s="173"/>
      <c r="H336" s="173"/>
      <c r="I336" s="176"/>
      <c r="J336" s="188">
        <f>BK336</f>
        <v>0</v>
      </c>
      <c r="K336" s="173"/>
      <c r="L336" s="178"/>
      <c r="M336" s="179"/>
      <c r="N336" s="180"/>
      <c r="O336" s="180"/>
      <c r="P336" s="181">
        <f>SUM(P337:P340)</f>
        <v>0</v>
      </c>
      <c r="Q336" s="180"/>
      <c r="R336" s="181">
        <f>SUM(R337:R340)</f>
        <v>2.4393599999999998E-2</v>
      </c>
      <c r="S336" s="180"/>
      <c r="T336" s="182">
        <f>SUM(T337:T340)</f>
        <v>0</v>
      </c>
      <c r="AR336" s="183" t="s">
        <v>82</v>
      </c>
      <c r="AT336" s="184" t="s">
        <v>72</v>
      </c>
      <c r="AU336" s="184" t="s">
        <v>10</v>
      </c>
      <c r="AY336" s="183" t="s">
        <v>131</v>
      </c>
      <c r="BK336" s="185">
        <f>SUM(BK337:BK340)</f>
        <v>0</v>
      </c>
    </row>
    <row r="337" spans="2:65" s="1" customFormat="1" ht="28.9" customHeight="1">
      <c r="B337" s="41"/>
      <c r="C337" s="189" t="s">
        <v>580</v>
      </c>
      <c r="D337" s="189" t="s">
        <v>133</v>
      </c>
      <c r="E337" s="190" t="s">
        <v>581</v>
      </c>
      <c r="F337" s="191" t="s">
        <v>582</v>
      </c>
      <c r="G337" s="192" t="s">
        <v>194</v>
      </c>
      <c r="H337" s="193">
        <v>21.78</v>
      </c>
      <c r="I337" s="194"/>
      <c r="J337" s="193">
        <f>ROUND(I337*H337,0)</f>
        <v>0</v>
      </c>
      <c r="K337" s="191" t="s">
        <v>137</v>
      </c>
      <c r="L337" s="61"/>
      <c r="M337" s="195" t="s">
        <v>22</v>
      </c>
      <c r="N337" s="196" t="s">
        <v>44</v>
      </c>
      <c r="O337" s="42"/>
      <c r="P337" s="197">
        <f>O337*H337</f>
        <v>0</v>
      </c>
      <c r="Q337" s="197">
        <v>1.3999999999999999E-4</v>
      </c>
      <c r="R337" s="197">
        <f>Q337*H337</f>
        <v>3.0491999999999997E-3</v>
      </c>
      <c r="S337" s="197">
        <v>0</v>
      </c>
      <c r="T337" s="198">
        <f>S337*H337</f>
        <v>0</v>
      </c>
      <c r="AR337" s="24" t="s">
        <v>232</v>
      </c>
      <c r="AT337" s="24" t="s">
        <v>133</v>
      </c>
      <c r="AU337" s="24" t="s">
        <v>82</v>
      </c>
      <c r="AY337" s="24" t="s">
        <v>131</v>
      </c>
      <c r="BE337" s="199">
        <f>IF(N337="základní",J337,0)</f>
        <v>0</v>
      </c>
      <c r="BF337" s="199">
        <f>IF(N337="snížená",J337,0)</f>
        <v>0</v>
      </c>
      <c r="BG337" s="199">
        <f>IF(N337="zákl. přenesená",J337,0)</f>
        <v>0</v>
      </c>
      <c r="BH337" s="199">
        <f>IF(N337="sníž. přenesená",J337,0)</f>
        <v>0</v>
      </c>
      <c r="BI337" s="199">
        <f>IF(N337="nulová",J337,0)</f>
        <v>0</v>
      </c>
      <c r="BJ337" s="24" t="s">
        <v>10</v>
      </c>
      <c r="BK337" s="199">
        <f>ROUND(I337*H337,0)</f>
        <v>0</v>
      </c>
      <c r="BL337" s="24" t="s">
        <v>232</v>
      </c>
      <c r="BM337" s="24" t="s">
        <v>583</v>
      </c>
    </row>
    <row r="338" spans="2:65" s="11" customFormat="1">
      <c r="B338" s="203"/>
      <c r="C338" s="204"/>
      <c r="D338" s="200" t="s">
        <v>142</v>
      </c>
      <c r="E338" s="205" t="s">
        <v>22</v>
      </c>
      <c r="F338" s="206" t="s">
        <v>145</v>
      </c>
      <c r="G338" s="204"/>
      <c r="H338" s="207" t="s">
        <v>22</v>
      </c>
      <c r="I338" s="208"/>
      <c r="J338" s="204"/>
      <c r="K338" s="204"/>
      <c r="L338" s="209"/>
      <c r="M338" s="210"/>
      <c r="N338" s="211"/>
      <c r="O338" s="211"/>
      <c r="P338" s="211"/>
      <c r="Q338" s="211"/>
      <c r="R338" s="211"/>
      <c r="S338" s="211"/>
      <c r="T338" s="212"/>
      <c r="AT338" s="213" t="s">
        <v>142</v>
      </c>
      <c r="AU338" s="213" t="s">
        <v>82</v>
      </c>
      <c r="AV338" s="11" t="s">
        <v>10</v>
      </c>
      <c r="AW338" s="11" t="s">
        <v>36</v>
      </c>
      <c r="AX338" s="11" t="s">
        <v>73</v>
      </c>
      <c r="AY338" s="213" t="s">
        <v>131</v>
      </c>
    </row>
    <row r="339" spans="2:65" s="12" customFormat="1">
      <c r="B339" s="214"/>
      <c r="C339" s="215"/>
      <c r="D339" s="227" t="s">
        <v>142</v>
      </c>
      <c r="E339" s="237" t="s">
        <v>22</v>
      </c>
      <c r="F339" s="238" t="s">
        <v>584</v>
      </c>
      <c r="G339" s="215"/>
      <c r="H339" s="239">
        <v>21.78</v>
      </c>
      <c r="I339" s="219"/>
      <c r="J339" s="215"/>
      <c r="K339" s="215"/>
      <c r="L339" s="220"/>
      <c r="M339" s="221"/>
      <c r="N339" s="222"/>
      <c r="O339" s="222"/>
      <c r="P339" s="222"/>
      <c r="Q339" s="222"/>
      <c r="R339" s="222"/>
      <c r="S339" s="222"/>
      <c r="T339" s="223"/>
      <c r="AT339" s="224" t="s">
        <v>142</v>
      </c>
      <c r="AU339" s="224" t="s">
        <v>82</v>
      </c>
      <c r="AV339" s="12" t="s">
        <v>82</v>
      </c>
      <c r="AW339" s="12" t="s">
        <v>36</v>
      </c>
      <c r="AX339" s="12" t="s">
        <v>10</v>
      </c>
      <c r="AY339" s="224" t="s">
        <v>131</v>
      </c>
    </row>
    <row r="340" spans="2:65" s="1" customFormat="1" ht="20.45" customHeight="1">
      <c r="B340" s="41"/>
      <c r="C340" s="189" t="s">
        <v>585</v>
      </c>
      <c r="D340" s="189" t="s">
        <v>133</v>
      </c>
      <c r="E340" s="190" t="s">
        <v>586</v>
      </c>
      <c r="F340" s="191" t="s">
        <v>587</v>
      </c>
      <c r="G340" s="192" t="s">
        <v>194</v>
      </c>
      <c r="H340" s="193">
        <v>21.78</v>
      </c>
      <c r="I340" s="194"/>
      <c r="J340" s="193">
        <f>ROUND(I340*H340,0)</f>
        <v>0</v>
      </c>
      <c r="K340" s="191" t="s">
        <v>137</v>
      </c>
      <c r="L340" s="61"/>
      <c r="M340" s="195" t="s">
        <v>22</v>
      </c>
      <c r="N340" s="196" t="s">
        <v>44</v>
      </c>
      <c r="O340" s="42"/>
      <c r="P340" s="197">
        <f>O340*H340</f>
        <v>0</v>
      </c>
      <c r="Q340" s="197">
        <v>9.7999999999999997E-4</v>
      </c>
      <c r="R340" s="197">
        <f>Q340*H340</f>
        <v>2.1344399999999999E-2</v>
      </c>
      <c r="S340" s="197">
        <v>0</v>
      </c>
      <c r="T340" s="198">
        <f>S340*H340</f>
        <v>0</v>
      </c>
      <c r="AR340" s="24" t="s">
        <v>232</v>
      </c>
      <c r="AT340" s="24" t="s">
        <v>133</v>
      </c>
      <c r="AU340" s="24" t="s">
        <v>82</v>
      </c>
      <c r="AY340" s="24" t="s">
        <v>131</v>
      </c>
      <c r="BE340" s="199">
        <f>IF(N340="základní",J340,0)</f>
        <v>0</v>
      </c>
      <c r="BF340" s="199">
        <f>IF(N340="snížená",J340,0)</f>
        <v>0</v>
      </c>
      <c r="BG340" s="199">
        <f>IF(N340="zákl. přenesená",J340,0)</f>
        <v>0</v>
      </c>
      <c r="BH340" s="199">
        <f>IF(N340="sníž. přenesená",J340,0)</f>
        <v>0</v>
      </c>
      <c r="BI340" s="199">
        <f>IF(N340="nulová",J340,0)</f>
        <v>0</v>
      </c>
      <c r="BJ340" s="24" t="s">
        <v>10</v>
      </c>
      <c r="BK340" s="199">
        <f>ROUND(I340*H340,0)</f>
        <v>0</v>
      </c>
      <c r="BL340" s="24" t="s">
        <v>232</v>
      </c>
      <c r="BM340" s="24" t="s">
        <v>588</v>
      </c>
    </row>
    <row r="341" spans="2:65" s="10" customFormat="1" ht="37.35" customHeight="1">
      <c r="B341" s="172"/>
      <c r="C341" s="173"/>
      <c r="D341" s="174" t="s">
        <v>72</v>
      </c>
      <c r="E341" s="175" t="s">
        <v>270</v>
      </c>
      <c r="F341" s="175" t="s">
        <v>589</v>
      </c>
      <c r="G341" s="173"/>
      <c r="H341" s="173"/>
      <c r="I341" s="176"/>
      <c r="J341" s="177">
        <f>BK341</f>
        <v>0</v>
      </c>
      <c r="K341" s="173"/>
      <c r="L341" s="178"/>
      <c r="M341" s="179"/>
      <c r="N341" s="180"/>
      <c r="O341" s="180"/>
      <c r="P341" s="181">
        <f>P342</f>
        <v>0</v>
      </c>
      <c r="Q341" s="180"/>
      <c r="R341" s="181">
        <f>R342</f>
        <v>0</v>
      </c>
      <c r="S341" s="180"/>
      <c r="T341" s="182">
        <f>T342</f>
        <v>0</v>
      </c>
      <c r="AR341" s="183" t="s">
        <v>153</v>
      </c>
      <c r="AT341" s="184" t="s">
        <v>72</v>
      </c>
      <c r="AU341" s="184" t="s">
        <v>73</v>
      </c>
      <c r="AY341" s="183" t="s">
        <v>131</v>
      </c>
      <c r="BK341" s="185">
        <f>BK342</f>
        <v>0</v>
      </c>
    </row>
    <row r="342" spans="2:65" s="10" customFormat="1" ht="19.899999999999999" customHeight="1">
      <c r="B342" s="172"/>
      <c r="C342" s="173"/>
      <c r="D342" s="186" t="s">
        <v>72</v>
      </c>
      <c r="E342" s="187" t="s">
        <v>590</v>
      </c>
      <c r="F342" s="187" t="s">
        <v>591</v>
      </c>
      <c r="G342" s="173"/>
      <c r="H342" s="173"/>
      <c r="I342" s="176"/>
      <c r="J342" s="188">
        <f>BK342</f>
        <v>0</v>
      </c>
      <c r="K342" s="173"/>
      <c r="L342" s="178"/>
      <c r="M342" s="179"/>
      <c r="N342" s="180"/>
      <c r="O342" s="180"/>
      <c r="P342" s="181">
        <f>P343</f>
        <v>0</v>
      </c>
      <c r="Q342" s="180"/>
      <c r="R342" s="181">
        <f>R343</f>
        <v>0</v>
      </c>
      <c r="S342" s="180"/>
      <c r="T342" s="182">
        <f>T343</f>
        <v>0</v>
      </c>
      <c r="AR342" s="183" t="s">
        <v>153</v>
      </c>
      <c r="AT342" s="184" t="s">
        <v>72</v>
      </c>
      <c r="AU342" s="184" t="s">
        <v>10</v>
      </c>
      <c r="AY342" s="183" t="s">
        <v>131</v>
      </c>
      <c r="BK342" s="185">
        <f>BK343</f>
        <v>0</v>
      </c>
    </row>
    <row r="343" spans="2:65" s="1" customFormat="1" ht="20.45" customHeight="1">
      <c r="B343" s="41"/>
      <c r="C343" s="189" t="s">
        <v>592</v>
      </c>
      <c r="D343" s="189" t="s">
        <v>133</v>
      </c>
      <c r="E343" s="190" t="s">
        <v>593</v>
      </c>
      <c r="F343" s="191" t="s">
        <v>594</v>
      </c>
      <c r="G343" s="192" t="s">
        <v>399</v>
      </c>
      <c r="H343" s="193">
        <v>1</v>
      </c>
      <c r="I343" s="194"/>
      <c r="J343" s="193">
        <f>ROUND(I343*H343,0)</f>
        <v>0</v>
      </c>
      <c r="K343" s="191" t="s">
        <v>22</v>
      </c>
      <c r="L343" s="61"/>
      <c r="M343" s="195" t="s">
        <v>22</v>
      </c>
      <c r="N343" s="265" t="s">
        <v>44</v>
      </c>
      <c r="O343" s="266"/>
      <c r="P343" s="267">
        <f>O343*H343</f>
        <v>0</v>
      </c>
      <c r="Q343" s="267">
        <v>0</v>
      </c>
      <c r="R343" s="267">
        <f>Q343*H343</f>
        <v>0</v>
      </c>
      <c r="S343" s="267">
        <v>0</v>
      </c>
      <c r="T343" s="268">
        <f>S343*H343</f>
        <v>0</v>
      </c>
      <c r="AR343" s="24" t="s">
        <v>501</v>
      </c>
      <c r="AT343" s="24" t="s">
        <v>133</v>
      </c>
      <c r="AU343" s="24" t="s">
        <v>82</v>
      </c>
      <c r="AY343" s="24" t="s">
        <v>131</v>
      </c>
      <c r="BE343" s="199">
        <f>IF(N343="základní",J343,0)</f>
        <v>0</v>
      </c>
      <c r="BF343" s="199">
        <f>IF(N343="snížená",J343,0)</f>
        <v>0</v>
      </c>
      <c r="BG343" s="199">
        <f>IF(N343="zákl. přenesená",J343,0)</f>
        <v>0</v>
      </c>
      <c r="BH343" s="199">
        <f>IF(N343="sníž. přenesená",J343,0)</f>
        <v>0</v>
      </c>
      <c r="BI343" s="199">
        <f>IF(N343="nulová",J343,0)</f>
        <v>0</v>
      </c>
      <c r="BJ343" s="24" t="s">
        <v>10</v>
      </c>
      <c r="BK343" s="199">
        <f>ROUND(I343*H343,0)</f>
        <v>0</v>
      </c>
      <c r="BL343" s="24" t="s">
        <v>501</v>
      </c>
      <c r="BM343" s="24" t="s">
        <v>595</v>
      </c>
    </row>
    <row r="344" spans="2:65" s="1" customFormat="1" ht="6.95" customHeight="1">
      <c r="B344" s="56"/>
      <c r="C344" s="57"/>
      <c r="D344" s="57"/>
      <c r="E344" s="57"/>
      <c r="F344" s="57"/>
      <c r="G344" s="57"/>
      <c r="H344" s="57"/>
      <c r="I344" s="135"/>
      <c r="J344" s="57"/>
      <c r="K344" s="57"/>
      <c r="L344" s="61"/>
    </row>
  </sheetData>
  <sheetProtection password="CC35" sheet="1" objects="1" scenarios="1" formatCells="0" formatColumns="0" formatRows="0" sort="0" autoFilter="0"/>
  <autoFilter ref="C94:K343"/>
  <mergeCells count="9">
    <mergeCell ref="E85:H85"/>
    <mergeCell ref="E87:H87"/>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94"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6"/>
  <sheetViews>
    <sheetView showGridLines="0" zoomScaleNormal="100" workbookViewId="0"/>
  </sheetViews>
  <sheetFormatPr defaultRowHeight="13.5"/>
  <cols>
    <col min="1" max="1" width="8.33203125" style="269" customWidth="1"/>
    <col min="2" max="2" width="1.6640625" style="269" customWidth="1"/>
    <col min="3" max="4" width="5" style="269" customWidth="1"/>
    <col min="5" max="5" width="11.6640625" style="269" customWidth="1"/>
    <col min="6" max="6" width="9.1640625" style="269" customWidth="1"/>
    <col min="7" max="7" width="5" style="269" customWidth="1"/>
    <col min="8" max="8" width="77.83203125" style="269" customWidth="1"/>
    <col min="9" max="10" width="20" style="269" customWidth="1"/>
    <col min="11" max="11" width="1.6640625" style="269" customWidth="1"/>
  </cols>
  <sheetData>
    <row r="1" spans="2:11" ht="37.5" customHeight="1"/>
    <row r="2" spans="2:11" ht="7.5" customHeight="1">
      <c r="B2" s="270"/>
      <c r="C2" s="271"/>
      <c r="D2" s="271"/>
      <c r="E2" s="271"/>
      <c r="F2" s="271"/>
      <c r="G2" s="271"/>
      <c r="H2" s="271"/>
      <c r="I2" s="271"/>
      <c r="J2" s="271"/>
      <c r="K2" s="272"/>
    </row>
    <row r="3" spans="2:11" s="15" customFormat="1" ht="45" customHeight="1">
      <c r="B3" s="273"/>
      <c r="C3" s="394" t="s">
        <v>596</v>
      </c>
      <c r="D3" s="394"/>
      <c r="E3" s="394"/>
      <c r="F3" s="394"/>
      <c r="G3" s="394"/>
      <c r="H3" s="394"/>
      <c r="I3" s="394"/>
      <c r="J3" s="394"/>
      <c r="K3" s="274"/>
    </row>
    <row r="4" spans="2:11" ht="25.5" customHeight="1">
      <c r="B4" s="275"/>
      <c r="C4" s="395" t="s">
        <v>597</v>
      </c>
      <c r="D4" s="395"/>
      <c r="E4" s="395"/>
      <c r="F4" s="395"/>
      <c r="G4" s="395"/>
      <c r="H4" s="395"/>
      <c r="I4" s="395"/>
      <c r="J4" s="395"/>
      <c r="K4" s="276"/>
    </row>
    <row r="5" spans="2:11" ht="5.25" customHeight="1">
      <c r="B5" s="275"/>
      <c r="C5" s="277"/>
      <c r="D5" s="277"/>
      <c r="E5" s="277"/>
      <c r="F5" s="277"/>
      <c r="G5" s="277"/>
      <c r="H5" s="277"/>
      <c r="I5" s="277"/>
      <c r="J5" s="277"/>
      <c r="K5" s="276"/>
    </row>
    <row r="6" spans="2:11" ht="15" customHeight="1">
      <c r="B6" s="275"/>
      <c r="C6" s="393" t="s">
        <v>598</v>
      </c>
      <c r="D6" s="393"/>
      <c r="E6" s="393"/>
      <c r="F6" s="393"/>
      <c r="G6" s="393"/>
      <c r="H6" s="393"/>
      <c r="I6" s="393"/>
      <c r="J6" s="393"/>
      <c r="K6" s="276"/>
    </row>
    <row r="7" spans="2:11" ht="15" customHeight="1">
      <c r="B7" s="279"/>
      <c r="C7" s="393" t="s">
        <v>599</v>
      </c>
      <c r="D7" s="393"/>
      <c r="E7" s="393"/>
      <c r="F7" s="393"/>
      <c r="G7" s="393"/>
      <c r="H7" s="393"/>
      <c r="I7" s="393"/>
      <c r="J7" s="393"/>
      <c r="K7" s="276"/>
    </row>
    <row r="8" spans="2:11" ht="12.75" customHeight="1">
      <c r="B8" s="279"/>
      <c r="C8" s="278"/>
      <c r="D8" s="278"/>
      <c r="E8" s="278"/>
      <c r="F8" s="278"/>
      <c r="G8" s="278"/>
      <c r="H8" s="278"/>
      <c r="I8" s="278"/>
      <c r="J8" s="278"/>
      <c r="K8" s="276"/>
    </row>
    <row r="9" spans="2:11" ht="15" customHeight="1">
      <c r="B9" s="279"/>
      <c r="C9" s="393" t="s">
        <v>600</v>
      </c>
      <c r="D9" s="393"/>
      <c r="E9" s="393"/>
      <c r="F9" s="393"/>
      <c r="G9" s="393"/>
      <c r="H9" s="393"/>
      <c r="I9" s="393"/>
      <c r="J9" s="393"/>
      <c r="K9" s="276"/>
    </row>
    <row r="10" spans="2:11" ht="15" customHeight="1">
      <c r="B10" s="279"/>
      <c r="C10" s="278"/>
      <c r="D10" s="393" t="s">
        <v>601</v>
      </c>
      <c r="E10" s="393"/>
      <c r="F10" s="393"/>
      <c r="G10" s="393"/>
      <c r="H10" s="393"/>
      <c r="I10" s="393"/>
      <c r="J10" s="393"/>
      <c r="K10" s="276"/>
    </row>
    <row r="11" spans="2:11" ht="15" customHeight="1">
      <c r="B11" s="279"/>
      <c r="C11" s="280"/>
      <c r="D11" s="393" t="s">
        <v>602</v>
      </c>
      <c r="E11" s="393"/>
      <c r="F11" s="393"/>
      <c r="G11" s="393"/>
      <c r="H11" s="393"/>
      <c r="I11" s="393"/>
      <c r="J11" s="393"/>
      <c r="K11" s="276"/>
    </row>
    <row r="12" spans="2:11" ht="12.75" customHeight="1">
      <c r="B12" s="279"/>
      <c r="C12" s="280"/>
      <c r="D12" s="280"/>
      <c r="E12" s="280"/>
      <c r="F12" s="280"/>
      <c r="G12" s="280"/>
      <c r="H12" s="280"/>
      <c r="I12" s="280"/>
      <c r="J12" s="280"/>
      <c r="K12" s="276"/>
    </row>
    <row r="13" spans="2:11" ht="15" customHeight="1">
      <c r="B13" s="279"/>
      <c r="C13" s="280"/>
      <c r="D13" s="393" t="s">
        <v>603</v>
      </c>
      <c r="E13" s="393"/>
      <c r="F13" s="393"/>
      <c r="G13" s="393"/>
      <c r="H13" s="393"/>
      <c r="I13" s="393"/>
      <c r="J13" s="393"/>
      <c r="K13" s="276"/>
    </row>
    <row r="14" spans="2:11" ht="15" customHeight="1">
      <c r="B14" s="279"/>
      <c r="C14" s="280"/>
      <c r="D14" s="393" t="s">
        <v>604</v>
      </c>
      <c r="E14" s="393"/>
      <c r="F14" s="393"/>
      <c r="G14" s="393"/>
      <c r="H14" s="393"/>
      <c r="I14" s="393"/>
      <c r="J14" s="393"/>
      <c r="K14" s="276"/>
    </row>
    <row r="15" spans="2:11" ht="15" customHeight="1">
      <c r="B15" s="279"/>
      <c r="C15" s="280"/>
      <c r="D15" s="393" t="s">
        <v>605</v>
      </c>
      <c r="E15" s="393"/>
      <c r="F15" s="393"/>
      <c r="G15" s="393"/>
      <c r="H15" s="393"/>
      <c r="I15" s="393"/>
      <c r="J15" s="393"/>
      <c r="K15" s="276"/>
    </row>
    <row r="16" spans="2:11" ht="15" customHeight="1">
      <c r="B16" s="279"/>
      <c r="C16" s="280"/>
      <c r="D16" s="280"/>
      <c r="E16" s="281" t="s">
        <v>80</v>
      </c>
      <c r="F16" s="393" t="s">
        <v>606</v>
      </c>
      <c r="G16" s="393"/>
      <c r="H16" s="393"/>
      <c r="I16" s="393"/>
      <c r="J16" s="393"/>
      <c r="K16" s="276"/>
    </row>
    <row r="17" spans="2:11" ht="15" customHeight="1">
      <c r="B17" s="279"/>
      <c r="C17" s="280"/>
      <c r="D17" s="280"/>
      <c r="E17" s="281" t="s">
        <v>607</v>
      </c>
      <c r="F17" s="393" t="s">
        <v>608</v>
      </c>
      <c r="G17" s="393"/>
      <c r="H17" s="393"/>
      <c r="I17" s="393"/>
      <c r="J17" s="393"/>
      <c r="K17" s="276"/>
    </row>
    <row r="18" spans="2:11" ht="15" customHeight="1">
      <c r="B18" s="279"/>
      <c r="C18" s="280"/>
      <c r="D18" s="280"/>
      <c r="E18" s="281" t="s">
        <v>609</v>
      </c>
      <c r="F18" s="393" t="s">
        <v>610</v>
      </c>
      <c r="G18" s="393"/>
      <c r="H18" s="393"/>
      <c r="I18" s="393"/>
      <c r="J18" s="393"/>
      <c r="K18" s="276"/>
    </row>
    <row r="19" spans="2:11" ht="15" customHeight="1">
      <c r="B19" s="279"/>
      <c r="C19" s="280"/>
      <c r="D19" s="280"/>
      <c r="E19" s="281" t="s">
        <v>611</v>
      </c>
      <c r="F19" s="393" t="s">
        <v>612</v>
      </c>
      <c r="G19" s="393"/>
      <c r="H19" s="393"/>
      <c r="I19" s="393"/>
      <c r="J19" s="393"/>
      <c r="K19" s="276"/>
    </row>
    <row r="20" spans="2:11" ht="15" customHeight="1">
      <c r="B20" s="279"/>
      <c r="C20" s="280"/>
      <c r="D20" s="280"/>
      <c r="E20" s="281" t="s">
        <v>613</v>
      </c>
      <c r="F20" s="393" t="s">
        <v>614</v>
      </c>
      <c r="G20" s="393"/>
      <c r="H20" s="393"/>
      <c r="I20" s="393"/>
      <c r="J20" s="393"/>
      <c r="K20" s="276"/>
    </row>
    <row r="21" spans="2:11" ht="15" customHeight="1">
      <c r="B21" s="279"/>
      <c r="C21" s="280"/>
      <c r="D21" s="280"/>
      <c r="E21" s="281" t="s">
        <v>615</v>
      </c>
      <c r="F21" s="393" t="s">
        <v>616</v>
      </c>
      <c r="G21" s="393"/>
      <c r="H21" s="393"/>
      <c r="I21" s="393"/>
      <c r="J21" s="393"/>
      <c r="K21" s="276"/>
    </row>
    <row r="22" spans="2:11" ht="12.75" customHeight="1">
      <c r="B22" s="279"/>
      <c r="C22" s="280"/>
      <c r="D22" s="280"/>
      <c r="E22" s="280"/>
      <c r="F22" s="280"/>
      <c r="G22" s="280"/>
      <c r="H22" s="280"/>
      <c r="I22" s="280"/>
      <c r="J22" s="280"/>
      <c r="K22" s="276"/>
    </row>
    <row r="23" spans="2:11" ht="15" customHeight="1">
      <c r="B23" s="279"/>
      <c r="C23" s="393" t="s">
        <v>617</v>
      </c>
      <c r="D23" s="393"/>
      <c r="E23" s="393"/>
      <c r="F23" s="393"/>
      <c r="G23" s="393"/>
      <c r="H23" s="393"/>
      <c r="I23" s="393"/>
      <c r="J23" s="393"/>
      <c r="K23" s="276"/>
    </row>
    <row r="24" spans="2:11" ht="15" customHeight="1">
      <c r="B24" s="279"/>
      <c r="C24" s="393" t="s">
        <v>618</v>
      </c>
      <c r="D24" s="393"/>
      <c r="E24" s="393"/>
      <c r="F24" s="393"/>
      <c r="G24" s="393"/>
      <c r="H24" s="393"/>
      <c r="I24" s="393"/>
      <c r="J24" s="393"/>
      <c r="K24" s="276"/>
    </row>
    <row r="25" spans="2:11" ht="15" customHeight="1">
      <c r="B25" s="279"/>
      <c r="C25" s="278"/>
      <c r="D25" s="393" t="s">
        <v>619</v>
      </c>
      <c r="E25" s="393"/>
      <c r="F25" s="393"/>
      <c r="G25" s="393"/>
      <c r="H25" s="393"/>
      <c r="I25" s="393"/>
      <c r="J25" s="393"/>
      <c r="K25" s="276"/>
    </row>
    <row r="26" spans="2:11" ht="15" customHeight="1">
      <c r="B26" s="279"/>
      <c r="C26" s="280"/>
      <c r="D26" s="393" t="s">
        <v>620</v>
      </c>
      <c r="E26" s="393"/>
      <c r="F26" s="393"/>
      <c r="G26" s="393"/>
      <c r="H26" s="393"/>
      <c r="I26" s="393"/>
      <c r="J26" s="393"/>
      <c r="K26" s="276"/>
    </row>
    <row r="27" spans="2:11" ht="12.75" customHeight="1">
      <c r="B27" s="279"/>
      <c r="C27" s="280"/>
      <c r="D27" s="280"/>
      <c r="E27" s="280"/>
      <c r="F27" s="280"/>
      <c r="G27" s="280"/>
      <c r="H27" s="280"/>
      <c r="I27" s="280"/>
      <c r="J27" s="280"/>
      <c r="K27" s="276"/>
    </row>
    <row r="28" spans="2:11" ht="15" customHeight="1">
      <c r="B28" s="279"/>
      <c r="C28" s="280"/>
      <c r="D28" s="393" t="s">
        <v>621</v>
      </c>
      <c r="E28" s="393"/>
      <c r="F28" s="393"/>
      <c r="G28" s="393"/>
      <c r="H28" s="393"/>
      <c r="I28" s="393"/>
      <c r="J28" s="393"/>
      <c r="K28" s="276"/>
    </row>
    <row r="29" spans="2:11" ht="15" customHeight="1">
      <c r="B29" s="279"/>
      <c r="C29" s="280"/>
      <c r="D29" s="393" t="s">
        <v>622</v>
      </c>
      <c r="E29" s="393"/>
      <c r="F29" s="393"/>
      <c r="G29" s="393"/>
      <c r="H29" s="393"/>
      <c r="I29" s="393"/>
      <c r="J29" s="393"/>
      <c r="K29" s="276"/>
    </row>
    <row r="30" spans="2:11" ht="12.75" customHeight="1">
      <c r="B30" s="279"/>
      <c r="C30" s="280"/>
      <c r="D30" s="280"/>
      <c r="E30" s="280"/>
      <c r="F30" s="280"/>
      <c r="G30" s="280"/>
      <c r="H30" s="280"/>
      <c r="I30" s="280"/>
      <c r="J30" s="280"/>
      <c r="K30" s="276"/>
    </row>
    <row r="31" spans="2:11" ht="15" customHeight="1">
      <c r="B31" s="279"/>
      <c r="C31" s="280"/>
      <c r="D31" s="393" t="s">
        <v>623</v>
      </c>
      <c r="E31" s="393"/>
      <c r="F31" s="393"/>
      <c r="G31" s="393"/>
      <c r="H31" s="393"/>
      <c r="I31" s="393"/>
      <c r="J31" s="393"/>
      <c r="K31" s="276"/>
    </row>
    <row r="32" spans="2:11" ht="15" customHeight="1">
      <c r="B32" s="279"/>
      <c r="C32" s="280"/>
      <c r="D32" s="393" t="s">
        <v>624</v>
      </c>
      <c r="E32" s="393"/>
      <c r="F32" s="393"/>
      <c r="G32" s="393"/>
      <c r="H32" s="393"/>
      <c r="I32" s="393"/>
      <c r="J32" s="393"/>
      <c r="K32" s="276"/>
    </row>
    <row r="33" spans="2:11" ht="15" customHeight="1">
      <c r="B33" s="279"/>
      <c r="C33" s="280"/>
      <c r="D33" s="393" t="s">
        <v>625</v>
      </c>
      <c r="E33" s="393"/>
      <c r="F33" s="393"/>
      <c r="G33" s="393"/>
      <c r="H33" s="393"/>
      <c r="I33" s="393"/>
      <c r="J33" s="393"/>
      <c r="K33" s="276"/>
    </row>
    <row r="34" spans="2:11" ht="15" customHeight="1">
      <c r="B34" s="279"/>
      <c r="C34" s="280"/>
      <c r="D34" s="278"/>
      <c r="E34" s="282" t="s">
        <v>116</v>
      </c>
      <c r="F34" s="278"/>
      <c r="G34" s="393" t="s">
        <v>626</v>
      </c>
      <c r="H34" s="393"/>
      <c r="I34" s="393"/>
      <c r="J34" s="393"/>
      <c r="K34" s="276"/>
    </row>
    <row r="35" spans="2:11" ht="30.75" customHeight="1">
      <c r="B35" s="279"/>
      <c r="C35" s="280"/>
      <c r="D35" s="278"/>
      <c r="E35" s="282" t="s">
        <v>627</v>
      </c>
      <c r="F35" s="278"/>
      <c r="G35" s="393" t="s">
        <v>628</v>
      </c>
      <c r="H35" s="393"/>
      <c r="I35" s="393"/>
      <c r="J35" s="393"/>
      <c r="K35" s="276"/>
    </row>
    <row r="36" spans="2:11" ht="15" customHeight="1">
      <c r="B36" s="279"/>
      <c r="C36" s="280"/>
      <c r="D36" s="278"/>
      <c r="E36" s="282" t="s">
        <v>54</v>
      </c>
      <c r="F36" s="278"/>
      <c r="G36" s="393" t="s">
        <v>629</v>
      </c>
      <c r="H36" s="393"/>
      <c r="I36" s="393"/>
      <c r="J36" s="393"/>
      <c r="K36" s="276"/>
    </row>
    <row r="37" spans="2:11" ht="15" customHeight="1">
      <c r="B37" s="279"/>
      <c r="C37" s="280"/>
      <c r="D37" s="278"/>
      <c r="E37" s="282" t="s">
        <v>117</v>
      </c>
      <c r="F37" s="278"/>
      <c r="G37" s="393" t="s">
        <v>630</v>
      </c>
      <c r="H37" s="393"/>
      <c r="I37" s="393"/>
      <c r="J37" s="393"/>
      <c r="K37" s="276"/>
    </row>
    <row r="38" spans="2:11" ht="15" customHeight="1">
      <c r="B38" s="279"/>
      <c r="C38" s="280"/>
      <c r="D38" s="278"/>
      <c r="E38" s="282" t="s">
        <v>118</v>
      </c>
      <c r="F38" s="278"/>
      <c r="G38" s="393" t="s">
        <v>631</v>
      </c>
      <c r="H38" s="393"/>
      <c r="I38" s="393"/>
      <c r="J38" s="393"/>
      <c r="K38" s="276"/>
    </row>
    <row r="39" spans="2:11" ht="15" customHeight="1">
      <c r="B39" s="279"/>
      <c r="C39" s="280"/>
      <c r="D39" s="278"/>
      <c r="E39" s="282" t="s">
        <v>119</v>
      </c>
      <c r="F39" s="278"/>
      <c r="G39" s="393" t="s">
        <v>632</v>
      </c>
      <c r="H39" s="393"/>
      <c r="I39" s="393"/>
      <c r="J39" s="393"/>
      <c r="K39" s="276"/>
    </row>
    <row r="40" spans="2:11" ht="15" customHeight="1">
      <c r="B40" s="279"/>
      <c r="C40" s="280"/>
      <c r="D40" s="278"/>
      <c r="E40" s="282" t="s">
        <v>633</v>
      </c>
      <c r="F40" s="278"/>
      <c r="G40" s="393" t="s">
        <v>634</v>
      </c>
      <c r="H40" s="393"/>
      <c r="I40" s="393"/>
      <c r="J40" s="393"/>
      <c r="K40" s="276"/>
    </row>
    <row r="41" spans="2:11" ht="15" customHeight="1">
      <c r="B41" s="279"/>
      <c r="C41" s="280"/>
      <c r="D41" s="278"/>
      <c r="E41" s="282"/>
      <c r="F41" s="278"/>
      <c r="G41" s="393" t="s">
        <v>635</v>
      </c>
      <c r="H41" s="393"/>
      <c r="I41" s="393"/>
      <c r="J41" s="393"/>
      <c r="K41" s="276"/>
    </row>
    <row r="42" spans="2:11" ht="15" customHeight="1">
      <c r="B42" s="279"/>
      <c r="C42" s="280"/>
      <c r="D42" s="278"/>
      <c r="E42" s="282" t="s">
        <v>636</v>
      </c>
      <c r="F42" s="278"/>
      <c r="G42" s="393" t="s">
        <v>637</v>
      </c>
      <c r="H42" s="393"/>
      <c r="I42" s="393"/>
      <c r="J42" s="393"/>
      <c r="K42" s="276"/>
    </row>
    <row r="43" spans="2:11" ht="15" customHeight="1">
      <c r="B43" s="279"/>
      <c r="C43" s="280"/>
      <c r="D43" s="278"/>
      <c r="E43" s="282" t="s">
        <v>121</v>
      </c>
      <c r="F43" s="278"/>
      <c r="G43" s="393" t="s">
        <v>638</v>
      </c>
      <c r="H43" s="393"/>
      <c r="I43" s="393"/>
      <c r="J43" s="393"/>
      <c r="K43" s="276"/>
    </row>
    <row r="44" spans="2:11" ht="12.75" customHeight="1">
      <c r="B44" s="279"/>
      <c r="C44" s="280"/>
      <c r="D44" s="278"/>
      <c r="E44" s="278"/>
      <c r="F44" s="278"/>
      <c r="G44" s="278"/>
      <c r="H44" s="278"/>
      <c r="I44" s="278"/>
      <c r="J44" s="278"/>
      <c r="K44" s="276"/>
    </row>
    <row r="45" spans="2:11" ht="15" customHeight="1">
      <c r="B45" s="279"/>
      <c r="C45" s="280"/>
      <c r="D45" s="393" t="s">
        <v>639</v>
      </c>
      <c r="E45" s="393"/>
      <c r="F45" s="393"/>
      <c r="G45" s="393"/>
      <c r="H45" s="393"/>
      <c r="I45" s="393"/>
      <c r="J45" s="393"/>
      <c r="K45" s="276"/>
    </row>
    <row r="46" spans="2:11" ht="15" customHeight="1">
      <c r="B46" s="279"/>
      <c r="C46" s="280"/>
      <c r="D46" s="280"/>
      <c r="E46" s="393" t="s">
        <v>640</v>
      </c>
      <c r="F46" s="393"/>
      <c r="G46" s="393"/>
      <c r="H46" s="393"/>
      <c r="I46" s="393"/>
      <c r="J46" s="393"/>
      <c r="K46" s="276"/>
    </row>
    <row r="47" spans="2:11" ht="15" customHeight="1">
      <c r="B47" s="279"/>
      <c r="C47" s="280"/>
      <c r="D47" s="280"/>
      <c r="E47" s="393" t="s">
        <v>641</v>
      </c>
      <c r="F47" s="393"/>
      <c r="G47" s="393"/>
      <c r="H47" s="393"/>
      <c r="I47" s="393"/>
      <c r="J47" s="393"/>
      <c r="K47" s="276"/>
    </row>
    <row r="48" spans="2:11" ht="15" customHeight="1">
      <c r="B48" s="279"/>
      <c r="C48" s="280"/>
      <c r="D48" s="280"/>
      <c r="E48" s="393" t="s">
        <v>642</v>
      </c>
      <c r="F48" s="393"/>
      <c r="G48" s="393"/>
      <c r="H48" s="393"/>
      <c r="I48" s="393"/>
      <c r="J48" s="393"/>
      <c r="K48" s="276"/>
    </row>
    <row r="49" spans="2:11" ht="15" customHeight="1">
      <c r="B49" s="279"/>
      <c r="C49" s="280"/>
      <c r="D49" s="393" t="s">
        <v>643</v>
      </c>
      <c r="E49" s="393"/>
      <c r="F49" s="393"/>
      <c r="G49" s="393"/>
      <c r="H49" s="393"/>
      <c r="I49" s="393"/>
      <c r="J49" s="393"/>
      <c r="K49" s="276"/>
    </row>
    <row r="50" spans="2:11" ht="25.5" customHeight="1">
      <c r="B50" s="275"/>
      <c r="C50" s="395" t="s">
        <v>644</v>
      </c>
      <c r="D50" s="395"/>
      <c r="E50" s="395"/>
      <c r="F50" s="395"/>
      <c r="G50" s="395"/>
      <c r="H50" s="395"/>
      <c r="I50" s="395"/>
      <c r="J50" s="395"/>
      <c r="K50" s="276"/>
    </row>
    <row r="51" spans="2:11" ht="5.25" customHeight="1">
      <c r="B51" s="275"/>
      <c r="C51" s="277"/>
      <c r="D51" s="277"/>
      <c r="E51" s="277"/>
      <c r="F51" s="277"/>
      <c r="G51" s="277"/>
      <c r="H51" s="277"/>
      <c r="I51" s="277"/>
      <c r="J51" s="277"/>
      <c r="K51" s="276"/>
    </row>
    <row r="52" spans="2:11" ht="15" customHeight="1">
      <c r="B52" s="275"/>
      <c r="C52" s="393" t="s">
        <v>645</v>
      </c>
      <c r="D52" s="393"/>
      <c r="E52" s="393"/>
      <c r="F52" s="393"/>
      <c r="G52" s="393"/>
      <c r="H52" s="393"/>
      <c r="I52" s="393"/>
      <c r="J52" s="393"/>
      <c r="K52" s="276"/>
    </row>
    <row r="53" spans="2:11" ht="15" customHeight="1">
      <c r="B53" s="275"/>
      <c r="C53" s="393" t="s">
        <v>646</v>
      </c>
      <c r="D53" s="393"/>
      <c r="E53" s="393"/>
      <c r="F53" s="393"/>
      <c r="G53" s="393"/>
      <c r="H53" s="393"/>
      <c r="I53" s="393"/>
      <c r="J53" s="393"/>
      <c r="K53" s="276"/>
    </row>
    <row r="54" spans="2:11" ht="12.75" customHeight="1">
      <c r="B54" s="275"/>
      <c r="C54" s="278"/>
      <c r="D54" s="278"/>
      <c r="E54" s="278"/>
      <c r="F54" s="278"/>
      <c r="G54" s="278"/>
      <c r="H54" s="278"/>
      <c r="I54" s="278"/>
      <c r="J54" s="278"/>
      <c r="K54" s="276"/>
    </row>
    <row r="55" spans="2:11" ht="15" customHeight="1">
      <c r="B55" s="275"/>
      <c r="C55" s="393" t="s">
        <v>647</v>
      </c>
      <c r="D55" s="393"/>
      <c r="E55" s="393"/>
      <c r="F55" s="393"/>
      <c r="G55" s="393"/>
      <c r="H55" s="393"/>
      <c r="I55" s="393"/>
      <c r="J55" s="393"/>
      <c r="K55" s="276"/>
    </row>
    <row r="56" spans="2:11" ht="15" customHeight="1">
      <c r="B56" s="275"/>
      <c r="C56" s="280"/>
      <c r="D56" s="393" t="s">
        <v>648</v>
      </c>
      <c r="E56" s="393"/>
      <c r="F56" s="393"/>
      <c r="G56" s="393"/>
      <c r="H56" s="393"/>
      <c r="I56" s="393"/>
      <c r="J56" s="393"/>
      <c r="K56" s="276"/>
    </row>
    <row r="57" spans="2:11" ht="15" customHeight="1">
      <c r="B57" s="275"/>
      <c r="C57" s="280"/>
      <c r="D57" s="393" t="s">
        <v>649</v>
      </c>
      <c r="E57" s="393"/>
      <c r="F57" s="393"/>
      <c r="G57" s="393"/>
      <c r="H57" s="393"/>
      <c r="I57" s="393"/>
      <c r="J57" s="393"/>
      <c r="K57" s="276"/>
    </row>
    <row r="58" spans="2:11" ht="15" customHeight="1">
      <c r="B58" s="275"/>
      <c r="C58" s="280"/>
      <c r="D58" s="393" t="s">
        <v>650</v>
      </c>
      <c r="E58" s="393"/>
      <c r="F58" s="393"/>
      <c r="G58" s="393"/>
      <c r="H58" s="393"/>
      <c r="I58" s="393"/>
      <c r="J58" s="393"/>
      <c r="K58" s="276"/>
    </row>
    <row r="59" spans="2:11" ht="15" customHeight="1">
      <c r="B59" s="275"/>
      <c r="C59" s="280"/>
      <c r="D59" s="393" t="s">
        <v>651</v>
      </c>
      <c r="E59" s="393"/>
      <c r="F59" s="393"/>
      <c r="G59" s="393"/>
      <c r="H59" s="393"/>
      <c r="I59" s="393"/>
      <c r="J59" s="393"/>
      <c r="K59" s="276"/>
    </row>
    <row r="60" spans="2:11" ht="15" customHeight="1">
      <c r="B60" s="275"/>
      <c r="C60" s="280"/>
      <c r="D60" s="397" t="s">
        <v>652</v>
      </c>
      <c r="E60" s="397"/>
      <c r="F60" s="397"/>
      <c r="G60" s="397"/>
      <c r="H60" s="397"/>
      <c r="I60" s="397"/>
      <c r="J60" s="397"/>
      <c r="K60" s="276"/>
    </row>
    <row r="61" spans="2:11" ht="15" customHeight="1">
      <c r="B61" s="275"/>
      <c r="C61" s="280"/>
      <c r="D61" s="393" t="s">
        <v>653</v>
      </c>
      <c r="E61" s="393"/>
      <c r="F61" s="393"/>
      <c r="G61" s="393"/>
      <c r="H61" s="393"/>
      <c r="I61" s="393"/>
      <c r="J61" s="393"/>
      <c r="K61" s="276"/>
    </row>
    <row r="62" spans="2:11" ht="12.75" customHeight="1">
      <c r="B62" s="275"/>
      <c r="C62" s="280"/>
      <c r="D62" s="280"/>
      <c r="E62" s="283"/>
      <c r="F62" s="280"/>
      <c r="G62" s="280"/>
      <c r="H62" s="280"/>
      <c r="I62" s="280"/>
      <c r="J62" s="280"/>
      <c r="K62" s="276"/>
    </row>
    <row r="63" spans="2:11" ht="15" customHeight="1">
      <c r="B63" s="275"/>
      <c r="C63" s="280"/>
      <c r="D63" s="393" t="s">
        <v>654</v>
      </c>
      <c r="E63" s="393"/>
      <c r="F63" s="393"/>
      <c r="G63" s="393"/>
      <c r="H63" s="393"/>
      <c r="I63" s="393"/>
      <c r="J63" s="393"/>
      <c r="K63" s="276"/>
    </row>
    <row r="64" spans="2:11" ht="15" customHeight="1">
      <c r="B64" s="275"/>
      <c r="C64" s="280"/>
      <c r="D64" s="397" t="s">
        <v>655</v>
      </c>
      <c r="E64" s="397"/>
      <c r="F64" s="397"/>
      <c r="G64" s="397"/>
      <c r="H64" s="397"/>
      <c r="I64" s="397"/>
      <c r="J64" s="397"/>
      <c r="K64" s="276"/>
    </row>
    <row r="65" spans="2:11" ht="15" customHeight="1">
      <c r="B65" s="275"/>
      <c r="C65" s="280"/>
      <c r="D65" s="393" t="s">
        <v>656</v>
      </c>
      <c r="E65" s="393"/>
      <c r="F65" s="393"/>
      <c r="G65" s="393"/>
      <c r="H65" s="393"/>
      <c r="I65" s="393"/>
      <c r="J65" s="393"/>
      <c r="K65" s="276"/>
    </row>
    <row r="66" spans="2:11" ht="15" customHeight="1">
      <c r="B66" s="275"/>
      <c r="C66" s="280"/>
      <c r="D66" s="393" t="s">
        <v>657</v>
      </c>
      <c r="E66" s="393"/>
      <c r="F66" s="393"/>
      <c r="G66" s="393"/>
      <c r="H66" s="393"/>
      <c r="I66" s="393"/>
      <c r="J66" s="393"/>
      <c r="K66" s="276"/>
    </row>
    <row r="67" spans="2:11" ht="15" customHeight="1">
      <c r="B67" s="275"/>
      <c r="C67" s="280"/>
      <c r="D67" s="393" t="s">
        <v>658</v>
      </c>
      <c r="E67" s="393"/>
      <c r="F67" s="393"/>
      <c r="G67" s="393"/>
      <c r="H67" s="393"/>
      <c r="I67" s="393"/>
      <c r="J67" s="393"/>
      <c r="K67" s="276"/>
    </row>
    <row r="68" spans="2:11" ht="15" customHeight="1">
      <c r="B68" s="275"/>
      <c r="C68" s="280"/>
      <c r="D68" s="393" t="s">
        <v>659</v>
      </c>
      <c r="E68" s="393"/>
      <c r="F68" s="393"/>
      <c r="G68" s="393"/>
      <c r="H68" s="393"/>
      <c r="I68" s="393"/>
      <c r="J68" s="393"/>
      <c r="K68" s="276"/>
    </row>
    <row r="69" spans="2:11" ht="12.75" customHeight="1">
      <c r="B69" s="284"/>
      <c r="C69" s="285"/>
      <c r="D69" s="285"/>
      <c r="E69" s="285"/>
      <c r="F69" s="285"/>
      <c r="G69" s="285"/>
      <c r="H69" s="285"/>
      <c r="I69" s="285"/>
      <c r="J69" s="285"/>
      <c r="K69" s="286"/>
    </row>
    <row r="70" spans="2:11" ht="18.75" customHeight="1">
      <c r="B70" s="287"/>
      <c r="C70" s="287"/>
      <c r="D70" s="287"/>
      <c r="E70" s="287"/>
      <c r="F70" s="287"/>
      <c r="G70" s="287"/>
      <c r="H70" s="287"/>
      <c r="I70" s="287"/>
      <c r="J70" s="287"/>
      <c r="K70" s="288"/>
    </row>
    <row r="71" spans="2:11" ht="18.75" customHeight="1">
      <c r="B71" s="288"/>
      <c r="C71" s="288"/>
      <c r="D71" s="288"/>
      <c r="E71" s="288"/>
      <c r="F71" s="288"/>
      <c r="G71" s="288"/>
      <c r="H71" s="288"/>
      <c r="I71" s="288"/>
      <c r="J71" s="288"/>
      <c r="K71" s="288"/>
    </row>
    <row r="72" spans="2:11" ht="7.5" customHeight="1">
      <c r="B72" s="289"/>
      <c r="C72" s="290"/>
      <c r="D72" s="290"/>
      <c r="E72" s="290"/>
      <c r="F72" s="290"/>
      <c r="G72" s="290"/>
      <c r="H72" s="290"/>
      <c r="I72" s="290"/>
      <c r="J72" s="290"/>
      <c r="K72" s="291"/>
    </row>
    <row r="73" spans="2:11" ht="45" customHeight="1">
      <c r="B73" s="292"/>
      <c r="C73" s="398" t="s">
        <v>87</v>
      </c>
      <c r="D73" s="398"/>
      <c r="E73" s="398"/>
      <c r="F73" s="398"/>
      <c r="G73" s="398"/>
      <c r="H73" s="398"/>
      <c r="I73" s="398"/>
      <c r="J73" s="398"/>
      <c r="K73" s="293"/>
    </row>
    <row r="74" spans="2:11" ht="17.25" customHeight="1">
      <c r="B74" s="292"/>
      <c r="C74" s="294" t="s">
        <v>660</v>
      </c>
      <c r="D74" s="294"/>
      <c r="E74" s="294"/>
      <c r="F74" s="294" t="s">
        <v>661</v>
      </c>
      <c r="G74" s="295"/>
      <c r="H74" s="294" t="s">
        <v>117</v>
      </c>
      <c r="I74" s="294" t="s">
        <v>58</v>
      </c>
      <c r="J74" s="294" t="s">
        <v>662</v>
      </c>
      <c r="K74" s="293"/>
    </row>
    <row r="75" spans="2:11" ht="17.25" customHeight="1">
      <c r="B75" s="292"/>
      <c r="C75" s="296" t="s">
        <v>663</v>
      </c>
      <c r="D75" s="296"/>
      <c r="E75" s="296"/>
      <c r="F75" s="297" t="s">
        <v>664</v>
      </c>
      <c r="G75" s="298"/>
      <c r="H75" s="296"/>
      <c r="I75" s="296"/>
      <c r="J75" s="296" t="s">
        <v>665</v>
      </c>
      <c r="K75" s="293"/>
    </row>
    <row r="76" spans="2:11" ht="5.25" customHeight="1">
      <c r="B76" s="292"/>
      <c r="C76" s="299"/>
      <c r="D76" s="299"/>
      <c r="E76" s="299"/>
      <c r="F76" s="299"/>
      <c r="G76" s="300"/>
      <c r="H76" s="299"/>
      <c r="I76" s="299"/>
      <c r="J76" s="299"/>
      <c r="K76" s="293"/>
    </row>
    <row r="77" spans="2:11" ht="15" customHeight="1">
      <c r="B77" s="292"/>
      <c r="C77" s="282" t="s">
        <v>54</v>
      </c>
      <c r="D77" s="299"/>
      <c r="E77" s="299"/>
      <c r="F77" s="301" t="s">
        <v>666</v>
      </c>
      <c r="G77" s="300"/>
      <c r="H77" s="282" t="s">
        <v>667</v>
      </c>
      <c r="I77" s="282" t="s">
        <v>668</v>
      </c>
      <c r="J77" s="282">
        <v>20</v>
      </c>
      <c r="K77" s="293"/>
    </row>
    <row r="78" spans="2:11" ht="15" customHeight="1">
      <c r="B78" s="292"/>
      <c r="C78" s="282" t="s">
        <v>669</v>
      </c>
      <c r="D78" s="282"/>
      <c r="E78" s="282"/>
      <c r="F78" s="301" t="s">
        <v>666</v>
      </c>
      <c r="G78" s="300"/>
      <c r="H78" s="282" t="s">
        <v>670</v>
      </c>
      <c r="I78" s="282" t="s">
        <v>668</v>
      </c>
      <c r="J78" s="282">
        <v>120</v>
      </c>
      <c r="K78" s="293"/>
    </row>
    <row r="79" spans="2:11" ht="15" customHeight="1">
      <c r="B79" s="302"/>
      <c r="C79" s="282" t="s">
        <v>671</v>
      </c>
      <c r="D79" s="282"/>
      <c r="E79" s="282"/>
      <c r="F79" s="301" t="s">
        <v>672</v>
      </c>
      <c r="G79" s="300"/>
      <c r="H79" s="282" t="s">
        <v>673</v>
      </c>
      <c r="I79" s="282" t="s">
        <v>668</v>
      </c>
      <c r="J79" s="282">
        <v>50</v>
      </c>
      <c r="K79" s="293"/>
    </row>
    <row r="80" spans="2:11" ht="15" customHeight="1">
      <c r="B80" s="302"/>
      <c r="C80" s="282" t="s">
        <v>674</v>
      </c>
      <c r="D80" s="282"/>
      <c r="E80" s="282"/>
      <c r="F80" s="301" t="s">
        <v>666</v>
      </c>
      <c r="G80" s="300"/>
      <c r="H80" s="282" t="s">
        <v>675</v>
      </c>
      <c r="I80" s="282" t="s">
        <v>676</v>
      </c>
      <c r="J80" s="282"/>
      <c r="K80" s="293"/>
    </row>
    <row r="81" spans="2:11" ht="15" customHeight="1">
      <c r="B81" s="302"/>
      <c r="C81" s="303" t="s">
        <v>677</v>
      </c>
      <c r="D81" s="303"/>
      <c r="E81" s="303"/>
      <c r="F81" s="304" t="s">
        <v>672</v>
      </c>
      <c r="G81" s="303"/>
      <c r="H81" s="303" t="s">
        <v>678</v>
      </c>
      <c r="I81" s="303" t="s">
        <v>668</v>
      </c>
      <c r="J81" s="303">
        <v>15</v>
      </c>
      <c r="K81" s="293"/>
    </row>
    <row r="82" spans="2:11" ht="15" customHeight="1">
      <c r="B82" s="302"/>
      <c r="C82" s="303" t="s">
        <v>679</v>
      </c>
      <c r="D82" s="303"/>
      <c r="E82" s="303"/>
      <c r="F82" s="304" t="s">
        <v>672</v>
      </c>
      <c r="G82" s="303"/>
      <c r="H82" s="303" t="s">
        <v>680</v>
      </c>
      <c r="I82" s="303" t="s">
        <v>668</v>
      </c>
      <c r="J82" s="303">
        <v>15</v>
      </c>
      <c r="K82" s="293"/>
    </row>
    <row r="83" spans="2:11" ht="15" customHeight="1">
      <c r="B83" s="302"/>
      <c r="C83" s="303" t="s">
        <v>681</v>
      </c>
      <c r="D83" s="303"/>
      <c r="E83" s="303"/>
      <c r="F83" s="304" t="s">
        <v>672</v>
      </c>
      <c r="G83" s="303"/>
      <c r="H83" s="303" t="s">
        <v>682</v>
      </c>
      <c r="I83" s="303" t="s">
        <v>668</v>
      </c>
      <c r="J83" s="303">
        <v>20</v>
      </c>
      <c r="K83" s="293"/>
    </row>
    <row r="84" spans="2:11" ht="15" customHeight="1">
      <c r="B84" s="302"/>
      <c r="C84" s="303" t="s">
        <v>683</v>
      </c>
      <c r="D84" s="303"/>
      <c r="E84" s="303"/>
      <c r="F84" s="304" t="s">
        <v>672</v>
      </c>
      <c r="G84" s="303"/>
      <c r="H84" s="303" t="s">
        <v>684</v>
      </c>
      <c r="I84" s="303" t="s">
        <v>668</v>
      </c>
      <c r="J84" s="303">
        <v>20</v>
      </c>
      <c r="K84" s="293"/>
    </row>
    <row r="85" spans="2:11" ht="15" customHeight="1">
      <c r="B85" s="302"/>
      <c r="C85" s="282" t="s">
        <v>685</v>
      </c>
      <c r="D85" s="282"/>
      <c r="E85" s="282"/>
      <c r="F85" s="301" t="s">
        <v>672</v>
      </c>
      <c r="G85" s="300"/>
      <c r="H85" s="282" t="s">
        <v>686</v>
      </c>
      <c r="I85" s="282" t="s">
        <v>668</v>
      </c>
      <c r="J85" s="282">
        <v>50</v>
      </c>
      <c r="K85" s="293"/>
    </row>
    <row r="86" spans="2:11" ht="15" customHeight="1">
      <c r="B86" s="302"/>
      <c r="C86" s="282" t="s">
        <v>687</v>
      </c>
      <c r="D86" s="282"/>
      <c r="E86" s="282"/>
      <c r="F86" s="301" t="s">
        <v>672</v>
      </c>
      <c r="G86" s="300"/>
      <c r="H86" s="282" t="s">
        <v>688</v>
      </c>
      <c r="I86" s="282" t="s">
        <v>668</v>
      </c>
      <c r="J86" s="282">
        <v>20</v>
      </c>
      <c r="K86" s="293"/>
    </row>
    <row r="87" spans="2:11" ht="15" customHeight="1">
      <c r="B87" s="302"/>
      <c r="C87" s="282" t="s">
        <v>689</v>
      </c>
      <c r="D87" s="282"/>
      <c r="E87" s="282"/>
      <c r="F87" s="301" t="s">
        <v>672</v>
      </c>
      <c r="G87" s="300"/>
      <c r="H87" s="282" t="s">
        <v>690</v>
      </c>
      <c r="I87" s="282" t="s">
        <v>668</v>
      </c>
      <c r="J87" s="282">
        <v>20</v>
      </c>
      <c r="K87" s="293"/>
    </row>
    <row r="88" spans="2:11" ht="15" customHeight="1">
      <c r="B88" s="302"/>
      <c r="C88" s="282" t="s">
        <v>691</v>
      </c>
      <c r="D88" s="282"/>
      <c r="E88" s="282"/>
      <c r="F88" s="301" t="s">
        <v>672</v>
      </c>
      <c r="G88" s="300"/>
      <c r="H88" s="282" t="s">
        <v>692</v>
      </c>
      <c r="I88" s="282" t="s">
        <v>668</v>
      </c>
      <c r="J88" s="282">
        <v>50</v>
      </c>
      <c r="K88" s="293"/>
    </row>
    <row r="89" spans="2:11" ht="15" customHeight="1">
      <c r="B89" s="302"/>
      <c r="C89" s="282" t="s">
        <v>693</v>
      </c>
      <c r="D89" s="282"/>
      <c r="E89" s="282"/>
      <c r="F89" s="301" t="s">
        <v>672</v>
      </c>
      <c r="G89" s="300"/>
      <c r="H89" s="282" t="s">
        <v>693</v>
      </c>
      <c r="I89" s="282" t="s">
        <v>668</v>
      </c>
      <c r="J89" s="282">
        <v>50</v>
      </c>
      <c r="K89" s="293"/>
    </row>
    <row r="90" spans="2:11" ht="15" customHeight="1">
      <c r="B90" s="302"/>
      <c r="C90" s="282" t="s">
        <v>122</v>
      </c>
      <c r="D90" s="282"/>
      <c r="E90" s="282"/>
      <c r="F90" s="301" t="s">
        <v>672</v>
      </c>
      <c r="G90" s="300"/>
      <c r="H90" s="282" t="s">
        <v>694</v>
      </c>
      <c r="I90" s="282" t="s">
        <v>668</v>
      </c>
      <c r="J90" s="282">
        <v>255</v>
      </c>
      <c r="K90" s="293"/>
    </row>
    <row r="91" spans="2:11" ht="15" customHeight="1">
      <c r="B91" s="302"/>
      <c r="C91" s="282" t="s">
        <v>695</v>
      </c>
      <c r="D91" s="282"/>
      <c r="E91" s="282"/>
      <c r="F91" s="301" t="s">
        <v>666</v>
      </c>
      <c r="G91" s="300"/>
      <c r="H91" s="282" t="s">
        <v>696</v>
      </c>
      <c r="I91" s="282" t="s">
        <v>697</v>
      </c>
      <c r="J91" s="282"/>
      <c r="K91" s="293"/>
    </row>
    <row r="92" spans="2:11" ht="15" customHeight="1">
      <c r="B92" s="302"/>
      <c r="C92" s="282" t="s">
        <v>698</v>
      </c>
      <c r="D92" s="282"/>
      <c r="E92" s="282"/>
      <c r="F92" s="301" t="s">
        <v>666</v>
      </c>
      <c r="G92" s="300"/>
      <c r="H92" s="282" t="s">
        <v>699</v>
      </c>
      <c r="I92" s="282" t="s">
        <v>700</v>
      </c>
      <c r="J92" s="282"/>
      <c r="K92" s="293"/>
    </row>
    <row r="93" spans="2:11" ht="15" customHeight="1">
      <c r="B93" s="302"/>
      <c r="C93" s="282" t="s">
        <v>701</v>
      </c>
      <c r="D93" s="282"/>
      <c r="E93" s="282"/>
      <c r="F93" s="301" t="s">
        <v>666</v>
      </c>
      <c r="G93" s="300"/>
      <c r="H93" s="282" t="s">
        <v>701</v>
      </c>
      <c r="I93" s="282" t="s">
        <v>700</v>
      </c>
      <c r="J93" s="282"/>
      <c r="K93" s="293"/>
    </row>
    <row r="94" spans="2:11" ht="15" customHeight="1">
      <c r="B94" s="302"/>
      <c r="C94" s="282" t="s">
        <v>39</v>
      </c>
      <c r="D94" s="282"/>
      <c r="E94" s="282"/>
      <c r="F94" s="301" t="s">
        <v>666</v>
      </c>
      <c r="G94" s="300"/>
      <c r="H94" s="282" t="s">
        <v>702</v>
      </c>
      <c r="I94" s="282" t="s">
        <v>700</v>
      </c>
      <c r="J94" s="282"/>
      <c r="K94" s="293"/>
    </row>
    <row r="95" spans="2:11" ht="15" customHeight="1">
      <c r="B95" s="302"/>
      <c r="C95" s="282" t="s">
        <v>49</v>
      </c>
      <c r="D95" s="282"/>
      <c r="E95" s="282"/>
      <c r="F95" s="301" t="s">
        <v>666</v>
      </c>
      <c r="G95" s="300"/>
      <c r="H95" s="282" t="s">
        <v>703</v>
      </c>
      <c r="I95" s="282" t="s">
        <v>700</v>
      </c>
      <c r="J95" s="282"/>
      <c r="K95" s="293"/>
    </row>
    <row r="96" spans="2:11" ht="15" customHeight="1">
      <c r="B96" s="305"/>
      <c r="C96" s="306"/>
      <c r="D96" s="306"/>
      <c r="E96" s="306"/>
      <c r="F96" s="306"/>
      <c r="G96" s="306"/>
      <c r="H96" s="306"/>
      <c r="I96" s="306"/>
      <c r="J96" s="306"/>
      <c r="K96" s="307"/>
    </row>
    <row r="97" spans="2:11" ht="18.75" customHeight="1">
      <c r="B97" s="308"/>
      <c r="C97" s="309"/>
      <c r="D97" s="309"/>
      <c r="E97" s="309"/>
      <c r="F97" s="309"/>
      <c r="G97" s="309"/>
      <c r="H97" s="309"/>
      <c r="I97" s="309"/>
      <c r="J97" s="309"/>
      <c r="K97" s="308"/>
    </row>
    <row r="98" spans="2:11" ht="18.75" customHeight="1">
      <c r="B98" s="288"/>
      <c r="C98" s="288"/>
      <c r="D98" s="288"/>
      <c r="E98" s="288"/>
      <c r="F98" s="288"/>
      <c r="G98" s="288"/>
      <c r="H98" s="288"/>
      <c r="I98" s="288"/>
      <c r="J98" s="288"/>
      <c r="K98" s="288"/>
    </row>
    <row r="99" spans="2:11" ht="7.5" customHeight="1">
      <c r="B99" s="289"/>
      <c r="C99" s="290"/>
      <c r="D99" s="290"/>
      <c r="E99" s="290"/>
      <c r="F99" s="290"/>
      <c r="G99" s="290"/>
      <c r="H99" s="290"/>
      <c r="I99" s="290"/>
      <c r="J99" s="290"/>
      <c r="K99" s="291"/>
    </row>
    <row r="100" spans="2:11" ht="45" customHeight="1">
      <c r="B100" s="292"/>
      <c r="C100" s="398" t="s">
        <v>704</v>
      </c>
      <c r="D100" s="398"/>
      <c r="E100" s="398"/>
      <c r="F100" s="398"/>
      <c r="G100" s="398"/>
      <c r="H100" s="398"/>
      <c r="I100" s="398"/>
      <c r="J100" s="398"/>
      <c r="K100" s="293"/>
    </row>
    <row r="101" spans="2:11" ht="17.25" customHeight="1">
      <c r="B101" s="292"/>
      <c r="C101" s="294" t="s">
        <v>660</v>
      </c>
      <c r="D101" s="294"/>
      <c r="E101" s="294"/>
      <c r="F101" s="294" t="s">
        <v>661</v>
      </c>
      <c r="G101" s="295"/>
      <c r="H101" s="294" t="s">
        <v>117</v>
      </c>
      <c r="I101" s="294" t="s">
        <v>58</v>
      </c>
      <c r="J101" s="294" t="s">
        <v>662</v>
      </c>
      <c r="K101" s="293"/>
    </row>
    <row r="102" spans="2:11" ht="17.25" customHeight="1">
      <c r="B102" s="292"/>
      <c r="C102" s="296" t="s">
        <v>663</v>
      </c>
      <c r="D102" s="296"/>
      <c r="E102" s="296"/>
      <c r="F102" s="297" t="s">
        <v>664</v>
      </c>
      <c r="G102" s="298"/>
      <c r="H102" s="296"/>
      <c r="I102" s="296"/>
      <c r="J102" s="296" t="s">
        <v>665</v>
      </c>
      <c r="K102" s="293"/>
    </row>
    <row r="103" spans="2:11" ht="5.25" customHeight="1">
      <c r="B103" s="292"/>
      <c r="C103" s="294"/>
      <c r="D103" s="294"/>
      <c r="E103" s="294"/>
      <c r="F103" s="294"/>
      <c r="G103" s="310"/>
      <c r="H103" s="294"/>
      <c r="I103" s="294"/>
      <c r="J103" s="294"/>
      <c r="K103" s="293"/>
    </row>
    <row r="104" spans="2:11" ht="15" customHeight="1">
      <c r="B104" s="292"/>
      <c r="C104" s="282" t="s">
        <v>54</v>
      </c>
      <c r="D104" s="299"/>
      <c r="E104" s="299"/>
      <c r="F104" s="301" t="s">
        <v>666</v>
      </c>
      <c r="G104" s="310"/>
      <c r="H104" s="282" t="s">
        <v>705</v>
      </c>
      <c r="I104" s="282" t="s">
        <v>668</v>
      </c>
      <c r="J104" s="282">
        <v>20</v>
      </c>
      <c r="K104" s="293"/>
    </row>
    <row r="105" spans="2:11" ht="15" customHeight="1">
      <c r="B105" s="292"/>
      <c r="C105" s="282" t="s">
        <v>669</v>
      </c>
      <c r="D105" s="282"/>
      <c r="E105" s="282"/>
      <c r="F105" s="301" t="s">
        <v>666</v>
      </c>
      <c r="G105" s="282"/>
      <c r="H105" s="282" t="s">
        <v>705</v>
      </c>
      <c r="I105" s="282" t="s">
        <v>668</v>
      </c>
      <c r="J105" s="282">
        <v>120</v>
      </c>
      <c r="K105" s="293"/>
    </row>
    <row r="106" spans="2:11" ht="15" customHeight="1">
      <c r="B106" s="302"/>
      <c r="C106" s="282" t="s">
        <v>671</v>
      </c>
      <c r="D106" s="282"/>
      <c r="E106" s="282"/>
      <c r="F106" s="301" t="s">
        <v>672</v>
      </c>
      <c r="G106" s="282"/>
      <c r="H106" s="282" t="s">
        <v>705</v>
      </c>
      <c r="I106" s="282" t="s">
        <v>668</v>
      </c>
      <c r="J106" s="282">
        <v>50</v>
      </c>
      <c r="K106" s="293"/>
    </row>
    <row r="107" spans="2:11" ht="15" customHeight="1">
      <c r="B107" s="302"/>
      <c r="C107" s="282" t="s">
        <v>674</v>
      </c>
      <c r="D107" s="282"/>
      <c r="E107" s="282"/>
      <c r="F107" s="301" t="s">
        <v>666</v>
      </c>
      <c r="G107" s="282"/>
      <c r="H107" s="282" t="s">
        <v>705</v>
      </c>
      <c r="I107" s="282" t="s">
        <v>676</v>
      </c>
      <c r="J107" s="282"/>
      <c r="K107" s="293"/>
    </row>
    <row r="108" spans="2:11" ht="15" customHeight="1">
      <c r="B108" s="302"/>
      <c r="C108" s="282" t="s">
        <v>685</v>
      </c>
      <c r="D108" s="282"/>
      <c r="E108" s="282"/>
      <c r="F108" s="301" t="s">
        <v>672</v>
      </c>
      <c r="G108" s="282"/>
      <c r="H108" s="282" t="s">
        <v>705</v>
      </c>
      <c r="I108" s="282" t="s">
        <v>668</v>
      </c>
      <c r="J108" s="282">
        <v>50</v>
      </c>
      <c r="K108" s="293"/>
    </row>
    <row r="109" spans="2:11" ht="15" customHeight="1">
      <c r="B109" s="302"/>
      <c r="C109" s="282" t="s">
        <v>693</v>
      </c>
      <c r="D109" s="282"/>
      <c r="E109" s="282"/>
      <c r="F109" s="301" t="s">
        <v>672</v>
      </c>
      <c r="G109" s="282"/>
      <c r="H109" s="282" t="s">
        <v>705</v>
      </c>
      <c r="I109" s="282" t="s">
        <v>668</v>
      </c>
      <c r="J109" s="282">
        <v>50</v>
      </c>
      <c r="K109" s="293"/>
    </row>
    <row r="110" spans="2:11" ht="15" customHeight="1">
      <c r="B110" s="302"/>
      <c r="C110" s="282" t="s">
        <v>691</v>
      </c>
      <c r="D110" s="282"/>
      <c r="E110" s="282"/>
      <c r="F110" s="301" t="s">
        <v>672</v>
      </c>
      <c r="G110" s="282"/>
      <c r="H110" s="282" t="s">
        <v>705</v>
      </c>
      <c r="I110" s="282" t="s">
        <v>668</v>
      </c>
      <c r="J110" s="282">
        <v>50</v>
      </c>
      <c r="K110" s="293"/>
    </row>
    <row r="111" spans="2:11" ht="15" customHeight="1">
      <c r="B111" s="302"/>
      <c r="C111" s="282" t="s">
        <v>54</v>
      </c>
      <c r="D111" s="282"/>
      <c r="E111" s="282"/>
      <c r="F111" s="301" t="s">
        <v>666</v>
      </c>
      <c r="G111" s="282"/>
      <c r="H111" s="282" t="s">
        <v>706</v>
      </c>
      <c r="I111" s="282" t="s">
        <v>668</v>
      </c>
      <c r="J111" s="282">
        <v>20</v>
      </c>
      <c r="K111" s="293"/>
    </row>
    <row r="112" spans="2:11" ht="15" customHeight="1">
      <c r="B112" s="302"/>
      <c r="C112" s="282" t="s">
        <v>707</v>
      </c>
      <c r="D112" s="282"/>
      <c r="E112" s="282"/>
      <c r="F112" s="301" t="s">
        <v>666</v>
      </c>
      <c r="G112" s="282"/>
      <c r="H112" s="282" t="s">
        <v>708</v>
      </c>
      <c r="I112" s="282" t="s">
        <v>668</v>
      </c>
      <c r="J112" s="282">
        <v>120</v>
      </c>
      <c r="K112" s="293"/>
    </row>
    <row r="113" spans="2:11" ht="15" customHeight="1">
      <c r="B113" s="302"/>
      <c r="C113" s="282" t="s">
        <v>39</v>
      </c>
      <c r="D113" s="282"/>
      <c r="E113" s="282"/>
      <c r="F113" s="301" t="s">
        <v>666</v>
      </c>
      <c r="G113" s="282"/>
      <c r="H113" s="282" t="s">
        <v>709</v>
      </c>
      <c r="I113" s="282" t="s">
        <v>700</v>
      </c>
      <c r="J113" s="282"/>
      <c r="K113" s="293"/>
    </row>
    <row r="114" spans="2:11" ht="15" customHeight="1">
      <c r="B114" s="302"/>
      <c r="C114" s="282" t="s">
        <v>49</v>
      </c>
      <c r="D114" s="282"/>
      <c r="E114" s="282"/>
      <c r="F114" s="301" t="s">
        <v>666</v>
      </c>
      <c r="G114" s="282"/>
      <c r="H114" s="282" t="s">
        <v>710</v>
      </c>
      <c r="I114" s="282" t="s">
        <v>700</v>
      </c>
      <c r="J114" s="282"/>
      <c r="K114" s="293"/>
    </row>
    <row r="115" spans="2:11" ht="15" customHeight="1">
      <c r="B115" s="302"/>
      <c r="C115" s="282" t="s">
        <v>58</v>
      </c>
      <c r="D115" s="282"/>
      <c r="E115" s="282"/>
      <c r="F115" s="301" t="s">
        <v>666</v>
      </c>
      <c r="G115" s="282"/>
      <c r="H115" s="282" t="s">
        <v>711</v>
      </c>
      <c r="I115" s="282" t="s">
        <v>712</v>
      </c>
      <c r="J115" s="282"/>
      <c r="K115" s="293"/>
    </row>
    <row r="116" spans="2:11" ht="15" customHeight="1">
      <c r="B116" s="305"/>
      <c r="C116" s="311"/>
      <c r="D116" s="311"/>
      <c r="E116" s="311"/>
      <c r="F116" s="311"/>
      <c r="G116" s="311"/>
      <c r="H116" s="311"/>
      <c r="I116" s="311"/>
      <c r="J116" s="311"/>
      <c r="K116" s="307"/>
    </row>
    <row r="117" spans="2:11" ht="18.75" customHeight="1">
      <c r="B117" s="312"/>
      <c r="C117" s="278"/>
      <c r="D117" s="278"/>
      <c r="E117" s="278"/>
      <c r="F117" s="313"/>
      <c r="G117" s="278"/>
      <c r="H117" s="278"/>
      <c r="I117" s="278"/>
      <c r="J117" s="278"/>
      <c r="K117" s="312"/>
    </row>
    <row r="118" spans="2:11" ht="18.75" customHeight="1">
      <c r="B118" s="288"/>
      <c r="C118" s="288"/>
      <c r="D118" s="288"/>
      <c r="E118" s="288"/>
      <c r="F118" s="288"/>
      <c r="G118" s="288"/>
      <c r="H118" s="288"/>
      <c r="I118" s="288"/>
      <c r="J118" s="288"/>
      <c r="K118" s="288"/>
    </row>
    <row r="119" spans="2:11" ht="7.5" customHeight="1">
      <c r="B119" s="314"/>
      <c r="C119" s="315"/>
      <c r="D119" s="315"/>
      <c r="E119" s="315"/>
      <c r="F119" s="315"/>
      <c r="G119" s="315"/>
      <c r="H119" s="315"/>
      <c r="I119" s="315"/>
      <c r="J119" s="315"/>
      <c r="K119" s="316"/>
    </row>
    <row r="120" spans="2:11" ht="45" customHeight="1">
      <c r="B120" s="317"/>
      <c r="C120" s="394" t="s">
        <v>713</v>
      </c>
      <c r="D120" s="394"/>
      <c r="E120" s="394"/>
      <c r="F120" s="394"/>
      <c r="G120" s="394"/>
      <c r="H120" s="394"/>
      <c r="I120" s="394"/>
      <c r="J120" s="394"/>
      <c r="K120" s="318"/>
    </row>
    <row r="121" spans="2:11" ht="17.25" customHeight="1">
      <c r="B121" s="319"/>
      <c r="C121" s="294" t="s">
        <v>660</v>
      </c>
      <c r="D121" s="294"/>
      <c r="E121" s="294"/>
      <c r="F121" s="294" t="s">
        <v>661</v>
      </c>
      <c r="G121" s="295"/>
      <c r="H121" s="294" t="s">
        <v>117</v>
      </c>
      <c r="I121" s="294" t="s">
        <v>58</v>
      </c>
      <c r="J121" s="294" t="s">
        <v>662</v>
      </c>
      <c r="K121" s="320"/>
    </row>
    <row r="122" spans="2:11" ht="17.25" customHeight="1">
      <c r="B122" s="319"/>
      <c r="C122" s="296" t="s">
        <v>663</v>
      </c>
      <c r="D122" s="296"/>
      <c r="E122" s="296"/>
      <c r="F122" s="297" t="s">
        <v>664</v>
      </c>
      <c r="G122" s="298"/>
      <c r="H122" s="296"/>
      <c r="I122" s="296"/>
      <c r="J122" s="296" t="s">
        <v>665</v>
      </c>
      <c r="K122" s="320"/>
    </row>
    <row r="123" spans="2:11" ht="5.25" customHeight="1">
      <c r="B123" s="321"/>
      <c r="C123" s="299"/>
      <c r="D123" s="299"/>
      <c r="E123" s="299"/>
      <c r="F123" s="299"/>
      <c r="G123" s="282"/>
      <c r="H123" s="299"/>
      <c r="I123" s="299"/>
      <c r="J123" s="299"/>
      <c r="K123" s="322"/>
    </row>
    <row r="124" spans="2:11" ht="15" customHeight="1">
      <c r="B124" s="321"/>
      <c r="C124" s="282" t="s">
        <v>669</v>
      </c>
      <c r="D124" s="299"/>
      <c r="E124" s="299"/>
      <c r="F124" s="301" t="s">
        <v>666</v>
      </c>
      <c r="G124" s="282"/>
      <c r="H124" s="282" t="s">
        <v>705</v>
      </c>
      <c r="I124" s="282" t="s">
        <v>668</v>
      </c>
      <c r="J124" s="282">
        <v>120</v>
      </c>
      <c r="K124" s="323"/>
    </row>
    <row r="125" spans="2:11" ht="15" customHeight="1">
      <c r="B125" s="321"/>
      <c r="C125" s="282" t="s">
        <v>714</v>
      </c>
      <c r="D125" s="282"/>
      <c r="E125" s="282"/>
      <c r="F125" s="301" t="s">
        <v>666</v>
      </c>
      <c r="G125" s="282"/>
      <c r="H125" s="282" t="s">
        <v>715</v>
      </c>
      <c r="I125" s="282" t="s">
        <v>668</v>
      </c>
      <c r="J125" s="282" t="s">
        <v>716</v>
      </c>
      <c r="K125" s="323"/>
    </row>
    <row r="126" spans="2:11" ht="15" customHeight="1">
      <c r="B126" s="321"/>
      <c r="C126" s="282" t="s">
        <v>615</v>
      </c>
      <c r="D126" s="282"/>
      <c r="E126" s="282"/>
      <c r="F126" s="301" t="s">
        <v>666</v>
      </c>
      <c r="G126" s="282"/>
      <c r="H126" s="282" t="s">
        <v>717</v>
      </c>
      <c r="I126" s="282" t="s">
        <v>668</v>
      </c>
      <c r="J126" s="282" t="s">
        <v>716</v>
      </c>
      <c r="K126" s="323"/>
    </row>
    <row r="127" spans="2:11" ht="15" customHeight="1">
      <c r="B127" s="321"/>
      <c r="C127" s="282" t="s">
        <v>677</v>
      </c>
      <c r="D127" s="282"/>
      <c r="E127" s="282"/>
      <c r="F127" s="301" t="s">
        <v>672</v>
      </c>
      <c r="G127" s="282"/>
      <c r="H127" s="282" t="s">
        <v>678</v>
      </c>
      <c r="I127" s="282" t="s">
        <v>668</v>
      </c>
      <c r="J127" s="282">
        <v>15</v>
      </c>
      <c r="K127" s="323"/>
    </row>
    <row r="128" spans="2:11" ht="15" customHeight="1">
      <c r="B128" s="321"/>
      <c r="C128" s="303" t="s">
        <v>679</v>
      </c>
      <c r="D128" s="303"/>
      <c r="E128" s="303"/>
      <c r="F128" s="304" t="s">
        <v>672</v>
      </c>
      <c r="G128" s="303"/>
      <c r="H128" s="303" t="s">
        <v>680</v>
      </c>
      <c r="I128" s="303" t="s">
        <v>668</v>
      </c>
      <c r="J128" s="303">
        <v>15</v>
      </c>
      <c r="K128" s="323"/>
    </row>
    <row r="129" spans="2:11" ht="15" customHeight="1">
      <c r="B129" s="321"/>
      <c r="C129" s="303" t="s">
        <v>681</v>
      </c>
      <c r="D129" s="303"/>
      <c r="E129" s="303"/>
      <c r="F129" s="304" t="s">
        <v>672</v>
      </c>
      <c r="G129" s="303"/>
      <c r="H129" s="303" t="s">
        <v>682</v>
      </c>
      <c r="I129" s="303" t="s">
        <v>668</v>
      </c>
      <c r="J129" s="303">
        <v>20</v>
      </c>
      <c r="K129" s="323"/>
    </row>
    <row r="130" spans="2:11" ht="15" customHeight="1">
      <c r="B130" s="321"/>
      <c r="C130" s="303" t="s">
        <v>683</v>
      </c>
      <c r="D130" s="303"/>
      <c r="E130" s="303"/>
      <c r="F130" s="304" t="s">
        <v>672</v>
      </c>
      <c r="G130" s="303"/>
      <c r="H130" s="303" t="s">
        <v>684</v>
      </c>
      <c r="I130" s="303" t="s">
        <v>668</v>
      </c>
      <c r="J130" s="303">
        <v>20</v>
      </c>
      <c r="K130" s="323"/>
    </row>
    <row r="131" spans="2:11" ht="15" customHeight="1">
      <c r="B131" s="321"/>
      <c r="C131" s="282" t="s">
        <v>671</v>
      </c>
      <c r="D131" s="282"/>
      <c r="E131" s="282"/>
      <c r="F131" s="301" t="s">
        <v>672</v>
      </c>
      <c r="G131" s="282"/>
      <c r="H131" s="282" t="s">
        <v>705</v>
      </c>
      <c r="I131" s="282" t="s">
        <v>668</v>
      </c>
      <c r="J131" s="282">
        <v>50</v>
      </c>
      <c r="K131" s="323"/>
    </row>
    <row r="132" spans="2:11" ht="15" customHeight="1">
      <c r="B132" s="321"/>
      <c r="C132" s="282" t="s">
        <v>685</v>
      </c>
      <c r="D132" s="282"/>
      <c r="E132" s="282"/>
      <c r="F132" s="301" t="s">
        <v>672</v>
      </c>
      <c r="G132" s="282"/>
      <c r="H132" s="282" t="s">
        <v>705</v>
      </c>
      <c r="I132" s="282" t="s">
        <v>668</v>
      </c>
      <c r="J132" s="282">
        <v>50</v>
      </c>
      <c r="K132" s="323"/>
    </row>
    <row r="133" spans="2:11" ht="15" customHeight="1">
      <c r="B133" s="321"/>
      <c r="C133" s="282" t="s">
        <v>691</v>
      </c>
      <c r="D133" s="282"/>
      <c r="E133" s="282"/>
      <c r="F133" s="301" t="s">
        <v>672</v>
      </c>
      <c r="G133" s="282"/>
      <c r="H133" s="282" t="s">
        <v>705</v>
      </c>
      <c r="I133" s="282" t="s">
        <v>668</v>
      </c>
      <c r="J133" s="282">
        <v>50</v>
      </c>
      <c r="K133" s="323"/>
    </row>
    <row r="134" spans="2:11" ht="15" customHeight="1">
      <c r="B134" s="321"/>
      <c r="C134" s="282" t="s">
        <v>693</v>
      </c>
      <c r="D134" s="282"/>
      <c r="E134" s="282"/>
      <c r="F134" s="301" t="s">
        <v>672</v>
      </c>
      <c r="G134" s="282"/>
      <c r="H134" s="282" t="s">
        <v>705</v>
      </c>
      <c r="I134" s="282" t="s">
        <v>668</v>
      </c>
      <c r="J134" s="282">
        <v>50</v>
      </c>
      <c r="K134" s="323"/>
    </row>
    <row r="135" spans="2:11" ht="15" customHeight="1">
      <c r="B135" s="321"/>
      <c r="C135" s="282" t="s">
        <v>122</v>
      </c>
      <c r="D135" s="282"/>
      <c r="E135" s="282"/>
      <c r="F135" s="301" t="s">
        <v>672</v>
      </c>
      <c r="G135" s="282"/>
      <c r="H135" s="282" t="s">
        <v>718</v>
      </c>
      <c r="I135" s="282" t="s">
        <v>668</v>
      </c>
      <c r="J135" s="282">
        <v>255</v>
      </c>
      <c r="K135" s="323"/>
    </row>
    <row r="136" spans="2:11" ht="15" customHeight="1">
      <c r="B136" s="321"/>
      <c r="C136" s="282" t="s">
        <v>695</v>
      </c>
      <c r="D136" s="282"/>
      <c r="E136" s="282"/>
      <c r="F136" s="301" t="s">
        <v>666</v>
      </c>
      <c r="G136" s="282"/>
      <c r="H136" s="282" t="s">
        <v>719</v>
      </c>
      <c r="I136" s="282" t="s">
        <v>697</v>
      </c>
      <c r="J136" s="282"/>
      <c r="K136" s="323"/>
    </row>
    <row r="137" spans="2:11" ht="15" customHeight="1">
      <c r="B137" s="321"/>
      <c r="C137" s="282" t="s">
        <v>698</v>
      </c>
      <c r="D137" s="282"/>
      <c r="E137" s="282"/>
      <c r="F137" s="301" t="s">
        <v>666</v>
      </c>
      <c r="G137" s="282"/>
      <c r="H137" s="282" t="s">
        <v>720</v>
      </c>
      <c r="I137" s="282" t="s">
        <v>700</v>
      </c>
      <c r="J137" s="282"/>
      <c r="K137" s="323"/>
    </row>
    <row r="138" spans="2:11" ht="15" customHeight="1">
      <c r="B138" s="321"/>
      <c r="C138" s="282" t="s">
        <v>701</v>
      </c>
      <c r="D138" s="282"/>
      <c r="E138" s="282"/>
      <c r="F138" s="301" t="s">
        <v>666</v>
      </c>
      <c r="G138" s="282"/>
      <c r="H138" s="282" t="s">
        <v>701</v>
      </c>
      <c r="I138" s="282" t="s">
        <v>700</v>
      </c>
      <c r="J138" s="282"/>
      <c r="K138" s="323"/>
    </row>
    <row r="139" spans="2:11" ht="15" customHeight="1">
      <c r="B139" s="321"/>
      <c r="C139" s="282" t="s">
        <v>39</v>
      </c>
      <c r="D139" s="282"/>
      <c r="E139" s="282"/>
      <c r="F139" s="301" t="s">
        <v>666</v>
      </c>
      <c r="G139" s="282"/>
      <c r="H139" s="282" t="s">
        <v>721</v>
      </c>
      <c r="I139" s="282" t="s">
        <v>700</v>
      </c>
      <c r="J139" s="282"/>
      <c r="K139" s="323"/>
    </row>
    <row r="140" spans="2:11" ht="15" customHeight="1">
      <c r="B140" s="321"/>
      <c r="C140" s="282" t="s">
        <v>722</v>
      </c>
      <c r="D140" s="282"/>
      <c r="E140" s="282"/>
      <c r="F140" s="301" t="s">
        <v>666</v>
      </c>
      <c r="G140" s="282"/>
      <c r="H140" s="282" t="s">
        <v>723</v>
      </c>
      <c r="I140" s="282" t="s">
        <v>700</v>
      </c>
      <c r="J140" s="282"/>
      <c r="K140" s="323"/>
    </row>
    <row r="141" spans="2:11" ht="15" customHeight="1">
      <c r="B141" s="324"/>
      <c r="C141" s="325"/>
      <c r="D141" s="325"/>
      <c r="E141" s="325"/>
      <c r="F141" s="325"/>
      <c r="G141" s="325"/>
      <c r="H141" s="325"/>
      <c r="I141" s="325"/>
      <c r="J141" s="325"/>
      <c r="K141" s="326"/>
    </row>
    <row r="142" spans="2:11" ht="18.75" customHeight="1">
      <c r="B142" s="278"/>
      <c r="C142" s="278"/>
      <c r="D142" s="278"/>
      <c r="E142" s="278"/>
      <c r="F142" s="313"/>
      <c r="G142" s="278"/>
      <c r="H142" s="278"/>
      <c r="I142" s="278"/>
      <c r="J142" s="278"/>
      <c r="K142" s="278"/>
    </row>
    <row r="143" spans="2:11" ht="18.75" customHeight="1">
      <c r="B143" s="288"/>
      <c r="C143" s="288"/>
      <c r="D143" s="288"/>
      <c r="E143" s="288"/>
      <c r="F143" s="288"/>
      <c r="G143" s="288"/>
      <c r="H143" s="288"/>
      <c r="I143" s="288"/>
      <c r="J143" s="288"/>
      <c r="K143" s="288"/>
    </row>
    <row r="144" spans="2:11" ht="7.5" customHeight="1">
      <c r="B144" s="289"/>
      <c r="C144" s="290"/>
      <c r="D144" s="290"/>
      <c r="E144" s="290"/>
      <c r="F144" s="290"/>
      <c r="G144" s="290"/>
      <c r="H144" s="290"/>
      <c r="I144" s="290"/>
      <c r="J144" s="290"/>
      <c r="K144" s="291"/>
    </row>
    <row r="145" spans="2:11" ht="45" customHeight="1">
      <c r="B145" s="292"/>
      <c r="C145" s="398" t="s">
        <v>724</v>
      </c>
      <c r="D145" s="398"/>
      <c r="E145" s="398"/>
      <c r="F145" s="398"/>
      <c r="G145" s="398"/>
      <c r="H145" s="398"/>
      <c r="I145" s="398"/>
      <c r="J145" s="398"/>
      <c r="K145" s="293"/>
    </row>
    <row r="146" spans="2:11" ht="17.25" customHeight="1">
      <c r="B146" s="292"/>
      <c r="C146" s="294" t="s">
        <v>660</v>
      </c>
      <c r="D146" s="294"/>
      <c r="E146" s="294"/>
      <c r="F146" s="294" t="s">
        <v>661</v>
      </c>
      <c r="G146" s="295"/>
      <c r="H146" s="294" t="s">
        <v>117</v>
      </c>
      <c r="I146" s="294" t="s">
        <v>58</v>
      </c>
      <c r="J146" s="294" t="s">
        <v>662</v>
      </c>
      <c r="K146" s="293"/>
    </row>
    <row r="147" spans="2:11" ht="17.25" customHeight="1">
      <c r="B147" s="292"/>
      <c r="C147" s="296" t="s">
        <v>663</v>
      </c>
      <c r="D147" s="296"/>
      <c r="E147" s="296"/>
      <c r="F147" s="297" t="s">
        <v>664</v>
      </c>
      <c r="G147" s="298"/>
      <c r="H147" s="296"/>
      <c r="I147" s="296"/>
      <c r="J147" s="296" t="s">
        <v>665</v>
      </c>
      <c r="K147" s="293"/>
    </row>
    <row r="148" spans="2:11" ht="5.25" customHeight="1">
      <c r="B148" s="302"/>
      <c r="C148" s="299"/>
      <c r="D148" s="299"/>
      <c r="E148" s="299"/>
      <c r="F148" s="299"/>
      <c r="G148" s="300"/>
      <c r="H148" s="299"/>
      <c r="I148" s="299"/>
      <c r="J148" s="299"/>
      <c r="K148" s="323"/>
    </row>
    <row r="149" spans="2:11" ht="15" customHeight="1">
      <c r="B149" s="302"/>
      <c r="C149" s="327" t="s">
        <v>669</v>
      </c>
      <c r="D149" s="282"/>
      <c r="E149" s="282"/>
      <c r="F149" s="328" t="s">
        <v>666</v>
      </c>
      <c r="G149" s="282"/>
      <c r="H149" s="327" t="s">
        <v>705</v>
      </c>
      <c r="I149" s="327" t="s">
        <v>668</v>
      </c>
      <c r="J149" s="327">
        <v>120</v>
      </c>
      <c r="K149" s="323"/>
    </row>
    <row r="150" spans="2:11" ht="15" customHeight="1">
      <c r="B150" s="302"/>
      <c r="C150" s="327" t="s">
        <v>714</v>
      </c>
      <c r="D150" s="282"/>
      <c r="E150" s="282"/>
      <c r="F150" s="328" t="s">
        <v>666</v>
      </c>
      <c r="G150" s="282"/>
      <c r="H150" s="327" t="s">
        <v>725</v>
      </c>
      <c r="I150" s="327" t="s">
        <v>668</v>
      </c>
      <c r="J150" s="327" t="s">
        <v>716</v>
      </c>
      <c r="K150" s="323"/>
    </row>
    <row r="151" spans="2:11" ht="15" customHeight="1">
      <c r="B151" s="302"/>
      <c r="C151" s="327" t="s">
        <v>615</v>
      </c>
      <c r="D151" s="282"/>
      <c r="E151" s="282"/>
      <c r="F151" s="328" t="s">
        <v>666</v>
      </c>
      <c r="G151" s="282"/>
      <c r="H151" s="327" t="s">
        <v>726</v>
      </c>
      <c r="I151" s="327" t="s">
        <v>668</v>
      </c>
      <c r="J151" s="327" t="s">
        <v>716</v>
      </c>
      <c r="K151" s="323"/>
    </row>
    <row r="152" spans="2:11" ht="15" customHeight="1">
      <c r="B152" s="302"/>
      <c r="C152" s="327" t="s">
        <v>671</v>
      </c>
      <c r="D152" s="282"/>
      <c r="E152" s="282"/>
      <c r="F152" s="328" t="s">
        <v>672</v>
      </c>
      <c r="G152" s="282"/>
      <c r="H152" s="327" t="s">
        <v>705</v>
      </c>
      <c r="I152" s="327" t="s">
        <v>668</v>
      </c>
      <c r="J152" s="327">
        <v>50</v>
      </c>
      <c r="K152" s="323"/>
    </row>
    <row r="153" spans="2:11" ht="15" customHeight="1">
      <c r="B153" s="302"/>
      <c r="C153" s="327" t="s">
        <v>674</v>
      </c>
      <c r="D153" s="282"/>
      <c r="E153" s="282"/>
      <c r="F153" s="328" t="s">
        <v>666</v>
      </c>
      <c r="G153" s="282"/>
      <c r="H153" s="327" t="s">
        <v>705</v>
      </c>
      <c r="I153" s="327" t="s">
        <v>676</v>
      </c>
      <c r="J153" s="327"/>
      <c r="K153" s="323"/>
    </row>
    <row r="154" spans="2:11" ht="15" customHeight="1">
      <c r="B154" s="302"/>
      <c r="C154" s="327" t="s">
        <v>685</v>
      </c>
      <c r="D154" s="282"/>
      <c r="E154" s="282"/>
      <c r="F154" s="328" t="s">
        <v>672</v>
      </c>
      <c r="G154" s="282"/>
      <c r="H154" s="327" t="s">
        <v>705</v>
      </c>
      <c r="I154" s="327" t="s">
        <v>668</v>
      </c>
      <c r="J154" s="327">
        <v>50</v>
      </c>
      <c r="K154" s="323"/>
    </row>
    <row r="155" spans="2:11" ht="15" customHeight="1">
      <c r="B155" s="302"/>
      <c r="C155" s="327" t="s">
        <v>693</v>
      </c>
      <c r="D155" s="282"/>
      <c r="E155" s="282"/>
      <c r="F155" s="328" t="s">
        <v>672</v>
      </c>
      <c r="G155" s="282"/>
      <c r="H155" s="327" t="s">
        <v>705</v>
      </c>
      <c r="I155" s="327" t="s">
        <v>668</v>
      </c>
      <c r="J155" s="327">
        <v>50</v>
      </c>
      <c r="K155" s="323"/>
    </row>
    <row r="156" spans="2:11" ht="15" customHeight="1">
      <c r="B156" s="302"/>
      <c r="C156" s="327" t="s">
        <v>691</v>
      </c>
      <c r="D156" s="282"/>
      <c r="E156" s="282"/>
      <c r="F156" s="328" t="s">
        <v>672</v>
      </c>
      <c r="G156" s="282"/>
      <c r="H156" s="327" t="s">
        <v>705</v>
      </c>
      <c r="I156" s="327" t="s">
        <v>668</v>
      </c>
      <c r="J156" s="327">
        <v>50</v>
      </c>
      <c r="K156" s="323"/>
    </row>
    <row r="157" spans="2:11" ht="15" customHeight="1">
      <c r="B157" s="302"/>
      <c r="C157" s="327" t="s">
        <v>92</v>
      </c>
      <c r="D157" s="282"/>
      <c r="E157" s="282"/>
      <c r="F157" s="328" t="s">
        <v>666</v>
      </c>
      <c r="G157" s="282"/>
      <c r="H157" s="327" t="s">
        <v>727</v>
      </c>
      <c r="I157" s="327" t="s">
        <v>668</v>
      </c>
      <c r="J157" s="327" t="s">
        <v>728</v>
      </c>
      <c r="K157" s="323"/>
    </row>
    <row r="158" spans="2:11" ht="15" customHeight="1">
      <c r="B158" s="302"/>
      <c r="C158" s="327" t="s">
        <v>729</v>
      </c>
      <c r="D158" s="282"/>
      <c r="E158" s="282"/>
      <c r="F158" s="328" t="s">
        <v>666</v>
      </c>
      <c r="G158" s="282"/>
      <c r="H158" s="327" t="s">
        <v>730</v>
      </c>
      <c r="I158" s="327" t="s">
        <v>700</v>
      </c>
      <c r="J158" s="327"/>
      <c r="K158" s="323"/>
    </row>
    <row r="159" spans="2:11" ht="15" customHeight="1">
      <c r="B159" s="329"/>
      <c r="C159" s="311"/>
      <c r="D159" s="311"/>
      <c r="E159" s="311"/>
      <c r="F159" s="311"/>
      <c r="G159" s="311"/>
      <c r="H159" s="311"/>
      <c r="I159" s="311"/>
      <c r="J159" s="311"/>
      <c r="K159" s="330"/>
    </row>
    <row r="160" spans="2:11" ht="18.75" customHeight="1">
      <c r="B160" s="278"/>
      <c r="C160" s="282"/>
      <c r="D160" s="282"/>
      <c r="E160" s="282"/>
      <c r="F160" s="301"/>
      <c r="G160" s="282"/>
      <c r="H160" s="282"/>
      <c r="I160" s="282"/>
      <c r="J160" s="282"/>
      <c r="K160" s="278"/>
    </row>
    <row r="161" spans="2:11" ht="18.75" customHeight="1">
      <c r="B161" s="288"/>
      <c r="C161" s="288"/>
      <c r="D161" s="288"/>
      <c r="E161" s="288"/>
      <c r="F161" s="288"/>
      <c r="G161" s="288"/>
      <c r="H161" s="288"/>
      <c r="I161" s="288"/>
      <c r="J161" s="288"/>
      <c r="K161" s="288"/>
    </row>
    <row r="162" spans="2:11" ht="7.5" customHeight="1">
      <c r="B162" s="270"/>
      <c r="C162" s="271"/>
      <c r="D162" s="271"/>
      <c r="E162" s="271"/>
      <c r="F162" s="271"/>
      <c r="G162" s="271"/>
      <c r="H162" s="271"/>
      <c r="I162" s="271"/>
      <c r="J162" s="271"/>
      <c r="K162" s="272"/>
    </row>
    <row r="163" spans="2:11" ht="45" customHeight="1">
      <c r="B163" s="273"/>
      <c r="C163" s="394" t="s">
        <v>731</v>
      </c>
      <c r="D163" s="394"/>
      <c r="E163" s="394"/>
      <c r="F163" s="394"/>
      <c r="G163" s="394"/>
      <c r="H163" s="394"/>
      <c r="I163" s="394"/>
      <c r="J163" s="394"/>
      <c r="K163" s="274"/>
    </row>
    <row r="164" spans="2:11" ht="17.25" customHeight="1">
      <c r="B164" s="273"/>
      <c r="C164" s="294" t="s">
        <v>660</v>
      </c>
      <c r="D164" s="294"/>
      <c r="E164" s="294"/>
      <c r="F164" s="294" t="s">
        <v>661</v>
      </c>
      <c r="G164" s="331"/>
      <c r="H164" s="332" t="s">
        <v>117</v>
      </c>
      <c r="I164" s="332" t="s">
        <v>58</v>
      </c>
      <c r="J164" s="294" t="s">
        <v>662</v>
      </c>
      <c r="K164" s="274"/>
    </row>
    <row r="165" spans="2:11" ht="17.25" customHeight="1">
      <c r="B165" s="275"/>
      <c r="C165" s="296" t="s">
        <v>663</v>
      </c>
      <c r="D165" s="296"/>
      <c r="E165" s="296"/>
      <c r="F165" s="297" t="s">
        <v>664</v>
      </c>
      <c r="G165" s="333"/>
      <c r="H165" s="334"/>
      <c r="I165" s="334"/>
      <c r="J165" s="296" t="s">
        <v>665</v>
      </c>
      <c r="K165" s="276"/>
    </row>
    <row r="166" spans="2:11" ht="5.25" customHeight="1">
      <c r="B166" s="302"/>
      <c r="C166" s="299"/>
      <c r="D166" s="299"/>
      <c r="E166" s="299"/>
      <c r="F166" s="299"/>
      <c r="G166" s="300"/>
      <c r="H166" s="299"/>
      <c r="I166" s="299"/>
      <c r="J166" s="299"/>
      <c r="K166" s="323"/>
    </row>
    <row r="167" spans="2:11" ht="15" customHeight="1">
      <c r="B167" s="302"/>
      <c r="C167" s="282" t="s">
        <v>669</v>
      </c>
      <c r="D167" s="282"/>
      <c r="E167" s="282"/>
      <c r="F167" s="301" t="s">
        <v>666</v>
      </c>
      <c r="G167" s="282"/>
      <c r="H167" s="282" t="s">
        <v>705</v>
      </c>
      <c r="I167" s="282" t="s">
        <v>668</v>
      </c>
      <c r="J167" s="282">
        <v>120</v>
      </c>
      <c r="K167" s="323"/>
    </row>
    <row r="168" spans="2:11" ht="15" customHeight="1">
      <c r="B168" s="302"/>
      <c r="C168" s="282" t="s">
        <v>714</v>
      </c>
      <c r="D168" s="282"/>
      <c r="E168" s="282"/>
      <c r="F168" s="301" t="s">
        <v>666</v>
      </c>
      <c r="G168" s="282"/>
      <c r="H168" s="282" t="s">
        <v>715</v>
      </c>
      <c r="I168" s="282" t="s">
        <v>668</v>
      </c>
      <c r="J168" s="282" t="s">
        <v>716</v>
      </c>
      <c r="K168" s="323"/>
    </row>
    <row r="169" spans="2:11" ht="15" customHeight="1">
      <c r="B169" s="302"/>
      <c r="C169" s="282" t="s">
        <v>615</v>
      </c>
      <c r="D169" s="282"/>
      <c r="E169" s="282"/>
      <c r="F169" s="301" t="s">
        <v>666</v>
      </c>
      <c r="G169" s="282"/>
      <c r="H169" s="282" t="s">
        <v>732</v>
      </c>
      <c r="I169" s="282" t="s">
        <v>668</v>
      </c>
      <c r="J169" s="282" t="s">
        <v>716</v>
      </c>
      <c r="K169" s="323"/>
    </row>
    <row r="170" spans="2:11" ht="15" customHeight="1">
      <c r="B170" s="302"/>
      <c r="C170" s="282" t="s">
        <v>671</v>
      </c>
      <c r="D170" s="282"/>
      <c r="E170" s="282"/>
      <c r="F170" s="301" t="s">
        <v>672</v>
      </c>
      <c r="G170" s="282"/>
      <c r="H170" s="282" t="s">
        <v>732</v>
      </c>
      <c r="I170" s="282" t="s">
        <v>668</v>
      </c>
      <c r="J170" s="282">
        <v>50</v>
      </c>
      <c r="K170" s="323"/>
    </row>
    <row r="171" spans="2:11" ht="15" customHeight="1">
      <c r="B171" s="302"/>
      <c r="C171" s="282" t="s">
        <v>674</v>
      </c>
      <c r="D171" s="282"/>
      <c r="E171" s="282"/>
      <c r="F171" s="301" t="s">
        <v>666</v>
      </c>
      <c r="G171" s="282"/>
      <c r="H171" s="282" t="s">
        <v>732</v>
      </c>
      <c r="I171" s="282" t="s">
        <v>676</v>
      </c>
      <c r="J171" s="282"/>
      <c r="K171" s="323"/>
    </row>
    <row r="172" spans="2:11" ht="15" customHeight="1">
      <c r="B172" s="302"/>
      <c r="C172" s="282" t="s">
        <v>685</v>
      </c>
      <c r="D172" s="282"/>
      <c r="E172" s="282"/>
      <c r="F172" s="301" t="s">
        <v>672</v>
      </c>
      <c r="G172" s="282"/>
      <c r="H172" s="282" t="s">
        <v>732</v>
      </c>
      <c r="I172" s="282" t="s">
        <v>668</v>
      </c>
      <c r="J172" s="282">
        <v>50</v>
      </c>
      <c r="K172" s="323"/>
    </row>
    <row r="173" spans="2:11" ht="15" customHeight="1">
      <c r="B173" s="302"/>
      <c r="C173" s="282" t="s">
        <v>693</v>
      </c>
      <c r="D173" s="282"/>
      <c r="E173" s="282"/>
      <c r="F173" s="301" t="s">
        <v>672</v>
      </c>
      <c r="G173" s="282"/>
      <c r="H173" s="282" t="s">
        <v>732</v>
      </c>
      <c r="I173" s="282" t="s">
        <v>668</v>
      </c>
      <c r="J173" s="282">
        <v>50</v>
      </c>
      <c r="K173" s="323"/>
    </row>
    <row r="174" spans="2:11" ht="15" customHeight="1">
      <c r="B174" s="302"/>
      <c r="C174" s="282" t="s">
        <v>691</v>
      </c>
      <c r="D174" s="282"/>
      <c r="E174" s="282"/>
      <c r="F174" s="301" t="s">
        <v>672</v>
      </c>
      <c r="G174" s="282"/>
      <c r="H174" s="282" t="s">
        <v>732</v>
      </c>
      <c r="I174" s="282" t="s">
        <v>668</v>
      </c>
      <c r="J174" s="282">
        <v>50</v>
      </c>
      <c r="K174" s="323"/>
    </row>
    <row r="175" spans="2:11" ht="15" customHeight="1">
      <c r="B175" s="302"/>
      <c r="C175" s="282" t="s">
        <v>116</v>
      </c>
      <c r="D175" s="282"/>
      <c r="E175" s="282"/>
      <c r="F175" s="301" t="s">
        <v>666</v>
      </c>
      <c r="G175" s="282"/>
      <c r="H175" s="282" t="s">
        <v>733</v>
      </c>
      <c r="I175" s="282" t="s">
        <v>734</v>
      </c>
      <c r="J175" s="282"/>
      <c r="K175" s="323"/>
    </row>
    <row r="176" spans="2:11" ht="15" customHeight="1">
      <c r="B176" s="302"/>
      <c r="C176" s="282" t="s">
        <v>58</v>
      </c>
      <c r="D176" s="282"/>
      <c r="E176" s="282"/>
      <c r="F176" s="301" t="s">
        <v>666</v>
      </c>
      <c r="G176" s="282"/>
      <c r="H176" s="282" t="s">
        <v>735</v>
      </c>
      <c r="I176" s="282" t="s">
        <v>736</v>
      </c>
      <c r="J176" s="282">
        <v>1</v>
      </c>
      <c r="K176" s="323"/>
    </row>
    <row r="177" spans="2:11" ht="15" customHeight="1">
      <c r="B177" s="302"/>
      <c r="C177" s="282" t="s">
        <v>54</v>
      </c>
      <c r="D177" s="282"/>
      <c r="E177" s="282"/>
      <c r="F177" s="301" t="s">
        <v>666</v>
      </c>
      <c r="G177" s="282"/>
      <c r="H177" s="282" t="s">
        <v>737</v>
      </c>
      <c r="I177" s="282" t="s">
        <v>668</v>
      </c>
      <c r="J177" s="282">
        <v>20</v>
      </c>
      <c r="K177" s="323"/>
    </row>
    <row r="178" spans="2:11" ht="15" customHeight="1">
      <c r="B178" s="302"/>
      <c r="C178" s="282" t="s">
        <v>117</v>
      </c>
      <c r="D178" s="282"/>
      <c r="E178" s="282"/>
      <c r="F178" s="301" t="s">
        <v>666</v>
      </c>
      <c r="G178" s="282"/>
      <c r="H178" s="282" t="s">
        <v>738</v>
      </c>
      <c r="I178" s="282" t="s">
        <v>668</v>
      </c>
      <c r="J178" s="282">
        <v>255</v>
      </c>
      <c r="K178" s="323"/>
    </row>
    <row r="179" spans="2:11" ht="15" customHeight="1">
      <c r="B179" s="302"/>
      <c r="C179" s="282" t="s">
        <v>118</v>
      </c>
      <c r="D179" s="282"/>
      <c r="E179" s="282"/>
      <c r="F179" s="301" t="s">
        <v>666</v>
      </c>
      <c r="G179" s="282"/>
      <c r="H179" s="282" t="s">
        <v>631</v>
      </c>
      <c r="I179" s="282" t="s">
        <v>668</v>
      </c>
      <c r="J179" s="282">
        <v>10</v>
      </c>
      <c r="K179" s="323"/>
    </row>
    <row r="180" spans="2:11" ht="15" customHeight="1">
      <c r="B180" s="302"/>
      <c r="C180" s="282" t="s">
        <v>119</v>
      </c>
      <c r="D180" s="282"/>
      <c r="E180" s="282"/>
      <c r="F180" s="301" t="s">
        <v>666</v>
      </c>
      <c r="G180" s="282"/>
      <c r="H180" s="282" t="s">
        <v>739</v>
      </c>
      <c r="I180" s="282" t="s">
        <v>700</v>
      </c>
      <c r="J180" s="282"/>
      <c r="K180" s="323"/>
    </row>
    <row r="181" spans="2:11" ht="15" customHeight="1">
      <c r="B181" s="302"/>
      <c r="C181" s="282" t="s">
        <v>740</v>
      </c>
      <c r="D181" s="282"/>
      <c r="E181" s="282"/>
      <c r="F181" s="301" t="s">
        <v>666</v>
      </c>
      <c r="G181" s="282"/>
      <c r="H181" s="282" t="s">
        <v>741</v>
      </c>
      <c r="I181" s="282" t="s">
        <v>700</v>
      </c>
      <c r="J181" s="282"/>
      <c r="K181" s="323"/>
    </row>
    <row r="182" spans="2:11" ht="15" customHeight="1">
      <c r="B182" s="302"/>
      <c r="C182" s="282" t="s">
        <v>729</v>
      </c>
      <c r="D182" s="282"/>
      <c r="E182" s="282"/>
      <c r="F182" s="301" t="s">
        <v>666</v>
      </c>
      <c r="G182" s="282"/>
      <c r="H182" s="282" t="s">
        <v>742</v>
      </c>
      <c r="I182" s="282" t="s">
        <v>700</v>
      </c>
      <c r="J182" s="282"/>
      <c r="K182" s="323"/>
    </row>
    <row r="183" spans="2:11" ht="15" customHeight="1">
      <c r="B183" s="302"/>
      <c r="C183" s="282" t="s">
        <v>121</v>
      </c>
      <c r="D183" s="282"/>
      <c r="E183" s="282"/>
      <c r="F183" s="301" t="s">
        <v>672</v>
      </c>
      <c r="G183" s="282"/>
      <c r="H183" s="282" t="s">
        <v>743</v>
      </c>
      <c r="I183" s="282" t="s">
        <v>668</v>
      </c>
      <c r="J183" s="282">
        <v>50</v>
      </c>
      <c r="K183" s="323"/>
    </row>
    <row r="184" spans="2:11" ht="15" customHeight="1">
      <c r="B184" s="302"/>
      <c r="C184" s="282" t="s">
        <v>744</v>
      </c>
      <c r="D184" s="282"/>
      <c r="E184" s="282"/>
      <c r="F184" s="301" t="s">
        <v>672</v>
      </c>
      <c r="G184" s="282"/>
      <c r="H184" s="282" t="s">
        <v>745</v>
      </c>
      <c r="I184" s="282" t="s">
        <v>746</v>
      </c>
      <c r="J184" s="282"/>
      <c r="K184" s="323"/>
    </row>
    <row r="185" spans="2:11" ht="15" customHeight="1">
      <c r="B185" s="302"/>
      <c r="C185" s="282" t="s">
        <v>747</v>
      </c>
      <c r="D185" s="282"/>
      <c r="E185" s="282"/>
      <c r="F185" s="301" t="s">
        <v>672</v>
      </c>
      <c r="G185" s="282"/>
      <c r="H185" s="282" t="s">
        <v>748</v>
      </c>
      <c r="I185" s="282" t="s">
        <v>746</v>
      </c>
      <c r="J185" s="282"/>
      <c r="K185" s="323"/>
    </row>
    <row r="186" spans="2:11" ht="15" customHeight="1">
      <c r="B186" s="302"/>
      <c r="C186" s="282" t="s">
        <v>749</v>
      </c>
      <c r="D186" s="282"/>
      <c r="E186" s="282"/>
      <c r="F186" s="301" t="s">
        <v>672</v>
      </c>
      <c r="G186" s="282"/>
      <c r="H186" s="282" t="s">
        <v>750</v>
      </c>
      <c r="I186" s="282" t="s">
        <v>746</v>
      </c>
      <c r="J186" s="282"/>
      <c r="K186" s="323"/>
    </row>
    <row r="187" spans="2:11" ht="15" customHeight="1">
      <c r="B187" s="302"/>
      <c r="C187" s="335" t="s">
        <v>751</v>
      </c>
      <c r="D187" s="282"/>
      <c r="E187" s="282"/>
      <c r="F187" s="301" t="s">
        <v>672</v>
      </c>
      <c r="G187" s="282"/>
      <c r="H187" s="282" t="s">
        <v>752</v>
      </c>
      <c r="I187" s="282" t="s">
        <v>753</v>
      </c>
      <c r="J187" s="336" t="s">
        <v>754</v>
      </c>
      <c r="K187" s="323"/>
    </row>
    <row r="188" spans="2:11" ht="15" customHeight="1">
      <c r="B188" s="302"/>
      <c r="C188" s="287" t="s">
        <v>43</v>
      </c>
      <c r="D188" s="282"/>
      <c r="E188" s="282"/>
      <c r="F188" s="301" t="s">
        <v>666</v>
      </c>
      <c r="G188" s="282"/>
      <c r="H188" s="278" t="s">
        <v>755</v>
      </c>
      <c r="I188" s="282" t="s">
        <v>756</v>
      </c>
      <c r="J188" s="282"/>
      <c r="K188" s="323"/>
    </row>
    <row r="189" spans="2:11" ht="15" customHeight="1">
      <c r="B189" s="302"/>
      <c r="C189" s="287" t="s">
        <v>757</v>
      </c>
      <c r="D189" s="282"/>
      <c r="E189" s="282"/>
      <c r="F189" s="301" t="s">
        <v>666</v>
      </c>
      <c r="G189" s="282"/>
      <c r="H189" s="282" t="s">
        <v>758</v>
      </c>
      <c r="I189" s="282" t="s">
        <v>700</v>
      </c>
      <c r="J189" s="282"/>
      <c r="K189" s="323"/>
    </row>
    <row r="190" spans="2:11" ht="15" customHeight="1">
      <c r="B190" s="302"/>
      <c r="C190" s="287" t="s">
        <v>759</v>
      </c>
      <c r="D190" s="282"/>
      <c r="E190" s="282"/>
      <c r="F190" s="301" t="s">
        <v>666</v>
      </c>
      <c r="G190" s="282"/>
      <c r="H190" s="282" t="s">
        <v>760</v>
      </c>
      <c r="I190" s="282" t="s">
        <v>700</v>
      </c>
      <c r="J190" s="282"/>
      <c r="K190" s="323"/>
    </row>
    <row r="191" spans="2:11" ht="15" customHeight="1">
      <c r="B191" s="302"/>
      <c r="C191" s="287" t="s">
        <v>761</v>
      </c>
      <c r="D191" s="282"/>
      <c r="E191" s="282"/>
      <c r="F191" s="301" t="s">
        <v>672</v>
      </c>
      <c r="G191" s="282"/>
      <c r="H191" s="282" t="s">
        <v>762</v>
      </c>
      <c r="I191" s="282" t="s">
        <v>700</v>
      </c>
      <c r="J191" s="282"/>
      <c r="K191" s="323"/>
    </row>
    <row r="192" spans="2:11" ht="15" customHeight="1">
      <c r="B192" s="329"/>
      <c r="C192" s="337"/>
      <c r="D192" s="311"/>
      <c r="E192" s="311"/>
      <c r="F192" s="311"/>
      <c r="G192" s="311"/>
      <c r="H192" s="311"/>
      <c r="I192" s="311"/>
      <c r="J192" s="311"/>
      <c r="K192" s="330"/>
    </row>
    <row r="193" spans="2:11" ht="18.75" customHeight="1">
      <c r="B193" s="278"/>
      <c r="C193" s="282"/>
      <c r="D193" s="282"/>
      <c r="E193" s="282"/>
      <c r="F193" s="301"/>
      <c r="G193" s="282"/>
      <c r="H193" s="282"/>
      <c r="I193" s="282"/>
      <c r="J193" s="282"/>
      <c r="K193" s="278"/>
    </row>
    <row r="194" spans="2:11" ht="18.75" customHeight="1">
      <c r="B194" s="278"/>
      <c r="C194" s="282"/>
      <c r="D194" s="282"/>
      <c r="E194" s="282"/>
      <c r="F194" s="301"/>
      <c r="G194" s="282"/>
      <c r="H194" s="282"/>
      <c r="I194" s="282"/>
      <c r="J194" s="282"/>
      <c r="K194" s="278"/>
    </row>
    <row r="195" spans="2:11" ht="18.75" customHeight="1">
      <c r="B195" s="288"/>
      <c r="C195" s="288"/>
      <c r="D195" s="288"/>
      <c r="E195" s="288"/>
      <c r="F195" s="288"/>
      <c r="G195" s="288"/>
      <c r="H195" s="288"/>
      <c r="I195" s="288"/>
      <c r="J195" s="288"/>
      <c r="K195" s="288"/>
    </row>
    <row r="196" spans="2:11">
      <c r="B196" s="270"/>
      <c r="C196" s="271"/>
      <c r="D196" s="271"/>
      <c r="E196" s="271"/>
      <c r="F196" s="271"/>
      <c r="G196" s="271"/>
      <c r="H196" s="271"/>
      <c r="I196" s="271"/>
      <c r="J196" s="271"/>
      <c r="K196" s="272"/>
    </row>
    <row r="197" spans="2:11" ht="21">
      <c r="B197" s="273"/>
      <c r="C197" s="394" t="s">
        <v>763</v>
      </c>
      <c r="D197" s="394"/>
      <c r="E197" s="394"/>
      <c r="F197" s="394"/>
      <c r="G197" s="394"/>
      <c r="H197" s="394"/>
      <c r="I197" s="394"/>
      <c r="J197" s="394"/>
      <c r="K197" s="274"/>
    </row>
    <row r="198" spans="2:11" ht="25.5" customHeight="1">
      <c r="B198" s="273"/>
      <c r="C198" s="338" t="s">
        <v>764</v>
      </c>
      <c r="D198" s="338"/>
      <c r="E198" s="338"/>
      <c r="F198" s="338" t="s">
        <v>765</v>
      </c>
      <c r="G198" s="339"/>
      <c r="H198" s="399" t="s">
        <v>766</v>
      </c>
      <c r="I198" s="399"/>
      <c r="J198" s="399"/>
      <c r="K198" s="274"/>
    </row>
    <row r="199" spans="2:11" ht="5.25" customHeight="1">
      <c r="B199" s="302"/>
      <c r="C199" s="299"/>
      <c r="D199" s="299"/>
      <c r="E199" s="299"/>
      <c r="F199" s="299"/>
      <c r="G199" s="282"/>
      <c r="H199" s="299"/>
      <c r="I199" s="299"/>
      <c r="J199" s="299"/>
      <c r="K199" s="323"/>
    </row>
    <row r="200" spans="2:11" ht="15" customHeight="1">
      <c r="B200" s="302"/>
      <c r="C200" s="282" t="s">
        <v>756</v>
      </c>
      <c r="D200" s="282"/>
      <c r="E200" s="282"/>
      <c r="F200" s="301" t="s">
        <v>44</v>
      </c>
      <c r="G200" s="282"/>
      <c r="H200" s="396" t="s">
        <v>767</v>
      </c>
      <c r="I200" s="396"/>
      <c r="J200" s="396"/>
      <c r="K200" s="323"/>
    </row>
    <row r="201" spans="2:11" ht="15" customHeight="1">
      <c r="B201" s="302"/>
      <c r="C201" s="308"/>
      <c r="D201" s="282"/>
      <c r="E201" s="282"/>
      <c r="F201" s="301" t="s">
        <v>45</v>
      </c>
      <c r="G201" s="282"/>
      <c r="H201" s="396" t="s">
        <v>768</v>
      </c>
      <c r="I201" s="396"/>
      <c r="J201" s="396"/>
      <c r="K201" s="323"/>
    </row>
    <row r="202" spans="2:11" ht="15" customHeight="1">
      <c r="B202" s="302"/>
      <c r="C202" s="308"/>
      <c r="D202" s="282"/>
      <c r="E202" s="282"/>
      <c r="F202" s="301" t="s">
        <v>48</v>
      </c>
      <c r="G202" s="282"/>
      <c r="H202" s="396" t="s">
        <v>769</v>
      </c>
      <c r="I202" s="396"/>
      <c r="J202" s="396"/>
      <c r="K202" s="323"/>
    </row>
    <row r="203" spans="2:11" ht="15" customHeight="1">
      <c r="B203" s="302"/>
      <c r="C203" s="282"/>
      <c r="D203" s="282"/>
      <c r="E203" s="282"/>
      <c r="F203" s="301" t="s">
        <v>46</v>
      </c>
      <c r="G203" s="282"/>
      <c r="H203" s="396" t="s">
        <v>770</v>
      </c>
      <c r="I203" s="396"/>
      <c r="J203" s="396"/>
      <c r="K203" s="323"/>
    </row>
    <row r="204" spans="2:11" ht="15" customHeight="1">
      <c r="B204" s="302"/>
      <c r="C204" s="282"/>
      <c r="D204" s="282"/>
      <c r="E204" s="282"/>
      <c r="F204" s="301" t="s">
        <v>47</v>
      </c>
      <c r="G204" s="282"/>
      <c r="H204" s="396" t="s">
        <v>771</v>
      </c>
      <c r="I204" s="396"/>
      <c r="J204" s="396"/>
      <c r="K204" s="323"/>
    </row>
    <row r="205" spans="2:11" ht="15" customHeight="1">
      <c r="B205" s="302"/>
      <c r="C205" s="282"/>
      <c r="D205" s="282"/>
      <c r="E205" s="282"/>
      <c r="F205" s="301"/>
      <c r="G205" s="282"/>
      <c r="H205" s="282"/>
      <c r="I205" s="282"/>
      <c r="J205" s="282"/>
      <c r="K205" s="323"/>
    </row>
    <row r="206" spans="2:11" ht="15" customHeight="1">
      <c r="B206" s="302"/>
      <c r="C206" s="282" t="s">
        <v>712</v>
      </c>
      <c r="D206" s="282"/>
      <c r="E206" s="282"/>
      <c r="F206" s="301" t="s">
        <v>80</v>
      </c>
      <c r="G206" s="282"/>
      <c r="H206" s="396" t="s">
        <v>772</v>
      </c>
      <c r="I206" s="396"/>
      <c r="J206" s="396"/>
      <c r="K206" s="323"/>
    </row>
    <row r="207" spans="2:11" ht="15" customHeight="1">
      <c r="B207" s="302"/>
      <c r="C207" s="308"/>
      <c r="D207" s="282"/>
      <c r="E207" s="282"/>
      <c r="F207" s="301" t="s">
        <v>609</v>
      </c>
      <c r="G207" s="282"/>
      <c r="H207" s="396" t="s">
        <v>610</v>
      </c>
      <c r="I207" s="396"/>
      <c r="J207" s="396"/>
      <c r="K207" s="323"/>
    </row>
    <row r="208" spans="2:11" ht="15" customHeight="1">
      <c r="B208" s="302"/>
      <c r="C208" s="282"/>
      <c r="D208" s="282"/>
      <c r="E208" s="282"/>
      <c r="F208" s="301" t="s">
        <v>607</v>
      </c>
      <c r="G208" s="282"/>
      <c r="H208" s="396" t="s">
        <v>773</v>
      </c>
      <c r="I208" s="396"/>
      <c r="J208" s="396"/>
      <c r="K208" s="323"/>
    </row>
    <row r="209" spans="2:11" ht="15" customHeight="1">
      <c r="B209" s="340"/>
      <c r="C209" s="308"/>
      <c r="D209" s="308"/>
      <c r="E209" s="308"/>
      <c r="F209" s="301" t="s">
        <v>611</v>
      </c>
      <c r="G209" s="287"/>
      <c r="H209" s="400" t="s">
        <v>612</v>
      </c>
      <c r="I209" s="400"/>
      <c r="J209" s="400"/>
      <c r="K209" s="341"/>
    </row>
    <row r="210" spans="2:11" ht="15" customHeight="1">
      <c r="B210" s="340"/>
      <c r="C210" s="308"/>
      <c r="D210" s="308"/>
      <c r="E210" s="308"/>
      <c r="F210" s="301" t="s">
        <v>613</v>
      </c>
      <c r="G210" s="287"/>
      <c r="H210" s="400" t="s">
        <v>774</v>
      </c>
      <c r="I210" s="400"/>
      <c r="J210" s="400"/>
      <c r="K210" s="341"/>
    </row>
    <row r="211" spans="2:11" ht="15" customHeight="1">
      <c r="B211" s="340"/>
      <c r="C211" s="308"/>
      <c r="D211" s="308"/>
      <c r="E211" s="308"/>
      <c r="F211" s="342"/>
      <c r="G211" s="287"/>
      <c r="H211" s="343"/>
      <c r="I211" s="343"/>
      <c r="J211" s="343"/>
      <c r="K211" s="341"/>
    </row>
    <row r="212" spans="2:11" ht="15" customHeight="1">
      <c r="B212" s="340"/>
      <c r="C212" s="282" t="s">
        <v>736</v>
      </c>
      <c r="D212" s="308"/>
      <c r="E212" s="308"/>
      <c r="F212" s="301">
        <v>1</v>
      </c>
      <c r="G212" s="287"/>
      <c r="H212" s="400" t="s">
        <v>775</v>
      </c>
      <c r="I212" s="400"/>
      <c r="J212" s="400"/>
      <c r="K212" s="341"/>
    </row>
    <row r="213" spans="2:11" ht="15" customHeight="1">
      <c r="B213" s="340"/>
      <c r="C213" s="308"/>
      <c r="D213" s="308"/>
      <c r="E213" s="308"/>
      <c r="F213" s="301">
        <v>2</v>
      </c>
      <c r="G213" s="287"/>
      <c r="H213" s="400" t="s">
        <v>776</v>
      </c>
      <c r="I213" s="400"/>
      <c r="J213" s="400"/>
      <c r="K213" s="341"/>
    </row>
    <row r="214" spans="2:11" ht="15" customHeight="1">
      <c r="B214" s="340"/>
      <c r="C214" s="308"/>
      <c r="D214" s="308"/>
      <c r="E214" s="308"/>
      <c r="F214" s="301">
        <v>3</v>
      </c>
      <c r="G214" s="287"/>
      <c r="H214" s="400" t="s">
        <v>777</v>
      </c>
      <c r="I214" s="400"/>
      <c r="J214" s="400"/>
      <c r="K214" s="341"/>
    </row>
    <row r="215" spans="2:11" ht="15" customHeight="1">
      <c r="B215" s="340"/>
      <c r="C215" s="308"/>
      <c r="D215" s="308"/>
      <c r="E215" s="308"/>
      <c r="F215" s="301">
        <v>4</v>
      </c>
      <c r="G215" s="287"/>
      <c r="H215" s="400" t="s">
        <v>778</v>
      </c>
      <c r="I215" s="400"/>
      <c r="J215" s="400"/>
      <c r="K215" s="341"/>
    </row>
    <row r="216" spans="2:11" ht="12.75" customHeight="1">
      <c r="B216" s="344"/>
      <c r="C216" s="345"/>
      <c r="D216" s="345"/>
      <c r="E216" s="345"/>
      <c r="F216" s="345"/>
      <c r="G216" s="345"/>
      <c r="H216" s="345"/>
      <c r="I216" s="345"/>
      <c r="J216" s="345"/>
      <c r="K216" s="346"/>
    </row>
  </sheetData>
  <sheetProtection password="CC35" sheet="1" objects="1" scenarios="1" formatCells="0" formatColumns="0" formatRows="0" sort="0" autoFilter="0"/>
  <mergeCells count="77">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33:J33"/>
    <mergeCell ref="G34:J34"/>
    <mergeCell ref="G35:J35"/>
    <mergeCell ref="D49:J49"/>
    <mergeCell ref="E48:J48"/>
    <mergeCell ref="G36:J36"/>
    <mergeCell ref="G37:J37"/>
    <mergeCell ref="D31:J31"/>
    <mergeCell ref="C24:J24"/>
    <mergeCell ref="D32:J32"/>
    <mergeCell ref="F18:J18"/>
    <mergeCell ref="F21:J21"/>
    <mergeCell ref="C23:J23"/>
    <mergeCell ref="D25:J25"/>
    <mergeCell ref="D26:J26"/>
    <mergeCell ref="D28:J28"/>
    <mergeCell ref="D29:J29"/>
    <mergeCell ref="F19:J19"/>
    <mergeCell ref="F20:J20"/>
    <mergeCell ref="D14:J14"/>
    <mergeCell ref="D15:J15"/>
    <mergeCell ref="F16:J16"/>
    <mergeCell ref="F17:J17"/>
    <mergeCell ref="C9:J9"/>
    <mergeCell ref="D10:J10"/>
    <mergeCell ref="D13:J13"/>
    <mergeCell ref="C3:J3"/>
    <mergeCell ref="C4:J4"/>
    <mergeCell ref="C6:J6"/>
    <mergeCell ref="C7:J7"/>
    <mergeCell ref="D11:J11"/>
  </mergeCells>
  <pageMargins left="0.59027779999999996" right="0.59027779999999996" top="0.59027779999999996" bottom="0.59027779999999996" header="0" footer="0"/>
  <pageSetup paperSize="9" scale="77"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5</vt:i4>
      </vt:variant>
    </vt:vector>
  </HeadingPairs>
  <TitlesOfParts>
    <vt:vector size="8" baseType="lpstr">
      <vt:lpstr>Rekapitulace stavby</vt:lpstr>
      <vt:lpstr>01 - SO 01 Stavební úprav...</vt:lpstr>
      <vt:lpstr>Pokyny pro vyplnění</vt:lpstr>
      <vt:lpstr>'01 - SO 01 Stavební úprav...'!Názvy_tisku</vt:lpstr>
      <vt:lpstr>'Rekapitulace stavby'!Názvy_tisku</vt:lpstr>
      <vt:lpstr>'01 - SO 01 Stavební úprav...'!Oblast_tisku</vt:lpstr>
      <vt:lpstr>'Pokyny pro vyplnění'!Oblast_tisku</vt:lpstr>
      <vt:lpstr>'Rekapitulace stavby'!Oblast_tisku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Core5\lukes</dc:creator>
  <cp:lastModifiedBy>Baroch Zdeněk, Ing.</cp:lastModifiedBy>
  <dcterms:created xsi:type="dcterms:W3CDTF">2017-03-20T10:02:59Z</dcterms:created>
  <dcterms:modified xsi:type="dcterms:W3CDTF">2017-03-20T13:06:54Z</dcterms:modified>
</cp:coreProperties>
</file>