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2" windowWidth="12192" windowHeight="11016"/>
  </bookViews>
  <sheets>
    <sheet name="Stavba" sheetId="1" r:id="rId1"/>
    <sheet name="001 krycí list" sheetId="2" r:id="rId2"/>
    <sheet name="001 rekapitulace" sheetId="3" r:id="rId3"/>
    <sheet name="001 Chomoutovské jezero" sheetId="4" r:id="rId4"/>
    <sheet name="002 krycí list" sheetId="8" r:id="rId5"/>
    <sheet name="002 rekapitulace" sheetId="9" r:id="rId6"/>
    <sheet name="002 rybník Nesyt" sheetId="10" r:id="rId7"/>
    <sheet name="003 krycí list" sheetId="11" r:id="rId8"/>
    <sheet name="003 rekapitulace" sheetId="12" r:id="rId9"/>
    <sheet name="003 oprava Mlýnský rybník" sheetId="13" r:id="rId10"/>
    <sheet name="004 krycí list" sheetId="14" r:id="rId11"/>
    <sheet name="004 rekapitulace" sheetId="15" r:id="rId12"/>
    <sheet name="004 Rokytnický rybník" sheetId="16" r:id="rId13"/>
    <sheet name="005 krycí list" sheetId="17" r:id="rId14"/>
    <sheet name="005 rekapitulace" sheetId="18" r:id="rId15"/>
    <sheet name="005 rybník Žabakor" sheetId="19" r:id="rId16"/>
    <sheet name="006 krycí list" sheetId="20" r:id="rId17"/>
    <sheet name="006 rekapitulace" sheetId="21" r:id="rId18"/>
    <sheet name="006 Veselský rybník" sheetId="22" r:id="rId19"/>
    <sheet name="007 krycí list" sheetId="23" r:id="rId20"/>
    <sheet name="007 rekapitulace" sheetId="24" r:id="rId21"/>
    <sheet name="007 rybník Kotvice" sheetId="25" r:id="rId22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'001 Chomoutovské jezero'!$4:$4</definedName>
    <definedName name="_xlnm.Print_Titles" localSheetId="2">'001 rekapitulace'!$1:$6</definedName>
    <definedName name="_xlnm.Print_Titles" localSheetId="5">'002 rekapitulace'!$1:$6</definedName>
    <definedName name="_xlnm.Print_Titles" localSheetId="6">'002 rybník Nesyt'!#REF!</definedName>
    <definedName name="_xlnm.Print_Titles" localSheetId="9">'003 oprava Mlýnský rybník'!$1:$6</definedName>
    <definedName name="_xlnm.Print_Titles" localSheetId="8">'003 rekapitulace'!$1:$6</definedName>
    <definedName name="Objednatel" localSheetId="0">Stavba!$D$11</definedName>
    <definedName name="Objekt" localSheetId="0">Stavba!$B$29</definedName>
    <definedName name="_xlnm.Print_Area" localSheetId="3">'001 Chomoutovské jezero'!$A$1:$I$66</definedName>
    <definedName name="_xlnm.Print_Area" localSheetId="1">'001 krycí list'!$A$1:$G$45</definedName>
    <definedName name="_xlnm.Print_Area" localSheetId="2">'001 rekapitulace'!$A$1:$I$31</definedName>
    <definedName name="_xlnm.Print_Area" localSheetId="4">'002 krycí list'!$A$1:$G$45</definedName>
    <definedName name="_xlnm.Print_Area" localSheetId="5">'002 rekapitulace'!$A$1:$I$30</definedName>
    <definedName name="_xlnm.Print_Area" localSheetId="6">'002 rybník Nesyt'!#REF!</definedName>
    <definedName name="_xlnm.Print_Area" localSheetId="7">'003 krycí list'!$A$1:$G$45</definedName>
    <definedName name="_xlnm.Print_Area" localSheetId="9">'003 oprava Mlýnský rybník'!$A$1:$I$68</definedName>
    <definedName name="_xlnm.Print_Area" localSheetId="8">'003 rekapitulace'!$A$1:$I$30</definedName>
    <definedName name="_xlnm.Print_Area" localSheetId="0">Stavba!$B$1:$J$89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opt" localSheetId="3" hidden="1">'001 Chomoutovské jezero'!#REF!</definedName>
    <definedName name="solver_opt" localSheetId="6" hidden="1">'002 rybník Nesyt'!#REF!</definedName>
    <definedName name="solver_opt" localSheetId="9" hidden="1">'003 oprava Mlýnský rybník'!#REF!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ucetDilu" localSheetId="0">Stavba!$F$70:$J$70</definedName>
    <definedName name="StavbaCelkem" localSheetId="0">Stavba!$H$31</definedName>
    <definedName name="Zhotovitel" localSheetId="0">Stavba!$D$7</definedName>
  </definedNames>
  <calcPr calcId="125725"/>
</workbook>
</file>

<file path=xl/calcChain.xml><?xml version="1.0" encoding="utf-8"?>
<calcChain xmlns="http://schemas.openxmlformats.org/spreadsheetml/2006/main">
  <c r="G57" i="10"/>
  <c r="G59"/>
  <c r="G77" i="25"/>
  <c r="G76"/>
  <c r="G75"/>
  <c r="G78" s="1"/>
  <c r="G70"/>
  <c r="G69"/>
  <c r="G68"/>
  <c r="G71" s="1"/>
  <c r="G70" i="22"/>
  <c r="G69"/>
  <c r="G68"/>
  <c r="G71" s="1"/>
  <c r="G63"/>
  <c r="G62"/>
  <c r="G61"/>
  <c r="G64" s="1"/>
  <c r="G65" i="19"/>
  <c r="G64"/>
  <c r="G63"/>
  <c r="G66" s="1"/>
  <c r="G72"/>
  <c r="G71"/>
  <c r="G70"/>
  <c r="G73" s="1"/>
  <c r="G78" i="16"/>
  <c r="G77"/>
  <c r="G79" s="1"/>
  <c r="G76"/>
  <c r="G71"/>
  <c r="G70"/>
  <c r="G69"/>
  <c r="G72" s="1"/>
  <c r="G89" i="13"/>
  <c r="G88"/>
  <c r="G87"/>
  <c r="G86"/>
  <c r="G90" s="1"/>
  <c r="G82"/>
  <c r="G81"/>
  <c r="G80"/>
  <c r="G79"/>
  <c r="G83" s="1"/>
  <c r="G79" i="10"/>
  <c r="G78"/>
  <c r="G77"/>
  <c r="G76"/>
  <c r="G80" s="1"/>
  <c r="G72"/>
  <c r="G71"/>
  <c r="G70"/>
  <c r="G69"/>
  <c r="G73" s="1"/>
  <c r="G74" i="4"/>
  <c r="G73"/>
  <c r="G75" s="1"/>
  <c r="G72"/>
  <c r="G80"/>
  <c r="G79"/>
  <c r="G78"/>
  <c r="G81" s="1"/>
  <c r="H37" i="1"/>
  <c r="H29"/>
  <c r="G65" i="4" l="1"/>
  <c r="G64" s="1"/>
  <c r="I64"/>
  <c r="I58" i="10"/>
  <c r="G58"/>
  <c r="E15" i="9" s="1"/>
  <c r="G71" i="13"/>
  <c r="I70"/>
  <c r="G70"/>
  <c r="F15" i="12" s="1"/>
  <c r="G61" i="16"/>
  <c r="I60"/>
  <c r="G60"/>
  <c r="E15" i="15" s="1"/>
  <c r="G56" i="19"/>
  <c r="I55"/>
  <c r="G55"/>
  <c r="E15" i="18" s="1"/>
  <c r="G54" i="22"/>
  <c r="I53"/>
  <c r="G53"/>
  <c r="E14" i="21" s="1"/>
  <c r="I59" i="25"/>
  <c r="G50"/>
  <c r="I49"/>
  <c r="G49"/>
  <c r="G48"/>
  <c r="G46" i="19"/>
  <c r="I45"/>
  <c r="G45"/>
  <c r="G44"/>
  <c r="G43"/>
  <c r="I49"/>
  <c r="G49"/>
  <c r="G52" i="16"/>
  <c r="G49"/>
  <c r="G48"/>
  <c r="I50"/>
  <c r="G50"/>
  <c r="I54"/>
  <c r="G54"/>
  <c r="I45" i="25"/>
  <c r="G45"/>
  <c r="I37" i="22"/>
  <c r="E16" i="3" l="1"/>
  <c r="I39" i="22"/>
  <c r="G39"/>
  <c r="G7"/>
  <c r="G25" i="16"/>
  <c r="G24" s="1"/>
  <c r="G23"/>
  <c r="G22"/>
  <c r="G19"/>
  <c r="G18"/>
  <c r="G17"/>
  <c r="G15"/>
  <c r="G14"/>
  <c r="G13"/>
  <c r="G12"/>
  <c r="G11"/>
  <c r="G10"/>
  <c r="G9"/>
  <c r="G8"/>
  <c r="G7"/>
  <c r="G50" i="10" l="1"/>
  <c r="G20" i="16"/>
  <c r="G16" s="1"/>
  <c r="I2" i="1"/>
  <c r="G61" i="4"/>
  <c r="G60"/>
  <c r="G50" i="22"/>
  <c r="G60" i="25"/>
  <c r="G59" s="1"/>
  <c r="G49" i="22"/>
  <c r="G48"/>
  <c r="I46" i="4"/>
  <c r="G46"/>
  <c r="I26" i="25"/>
  <c r="G25"/>
  <c r="I21"/>
  <c r="G22"/>
  <c r="I23" i="22"/>
  <c r="G27"/>
  <c r="G24"/>
  <c r="I24" i="19"/>
  <c r="G28"/>
  <c r="I25"/>
  <c r="G25"/>
  <c r="G32" i="16"/>
  <c r="I29"/>
  <c r="I28" s="1"/>
  <c r="G29"/>
  <c r="G21" i="13"/>
  <c r="I18"/>
  <c r="I17" s="1"/>
  <c r="G18"/>
  <c r="I32" i="4"/>
  <c r="G34"/>
  <c r="G31"/>
  <c r="G20" i="10"/>
  <c r="I38"/>
  <c r="G38"/>
  <c r="I47"/>
  <c r="I41"/>
  <c r="I52"/>
  <c r="G52"/>
  <c r="G48"/>
  <c r="G47"/>
  <c r="G46"/>
  <c r="G45"/>
  <c r="E16" i="24" l="1"/>
  <c r="G65" i="1"/>
  <c r="G32" i="10"/>
  <c r="G31"/>
  <c r="G56"/>
  <c r="F14" i="9" s="1"/>
  <c r="I56" i="10"/>
  <c r="G55"/>
  <c r="G54"/>
  <c r="G53"/>
  <c r="I51"/>
  <c r="G51"/>
  <c r="G49"/>
  <c r="G44"/>
  <c r="G43"/>
  <c r="G42"/>
  <c r="G41"/>
  <c r="G40"/>
  <c r="I39"/>
  <c r="G39"/>
  <c r="I37"/>
  <c r="G37"/>
  <c r="G36"/>
  <c r="G35"/>
  <c r="G34"/>
  <c r="G33"/>
  <c r="G30"/>
  <c r="G29"/>
  <c r="I28"/>
  <c r="I26" s="1"/>
  <c r="G28"/>
  <c r="G27"/>
  <c r="G26" s="1"/>
  <c r="I16"/>
  <c r="I15" s="1"/>
  <c r="I18"/>
  <c r="I17" s="1"/>
  <c r="I24"/>
  <c r="I21" s="1"/>
  <c r="I14"/>
  <c r="G14"/>
  <c r="I8"/>
  <c r="G8"/>
  <c r="G25"/>
  <c r="G24"/>
  <c r="G23"/>
  <c r="G22"/>
  <c r="I19"/>
  <c r="G19"/>
  <c r="E11" i="9" s="1"/>
  <c r="G18" i="10"/>
  <c r="G16"/>
  <c r="G15" s="1"/>
  <c r="I13"/>
  <c r="G13"/>
  <c r="I12"/>
  <c r="G12"/>
  <c r="E8" i="9" s="1"/>
  <c r="G11" i="10"/>
  <c r="I10"/>
  <c r="G10"/>
  <c r="I9"/>
  <c r="G9"/>
  <c r="I7"/>
  <c r="G7"/>
  <c r="F33" i="23"/>
  <c r="C33"/>
  <c r="C31"/>
  <c r="D21"/>
  <c r="G20"/>
  <c r="D20"/>
  <c r="D19"/>
  <c r="D18"/>
  <c r="D17"/>
  <c r="G16"/>
  <c r="D16"/>
  <c r="G15"/>
  <c r="D15"/>
  <c r="G7"/>
  <c r="I29" i="24"/>
  <c r="I27"/>
  <c r="I23"/>
  <c r="I22"/>
  <c r="G57" i="13"/>
  <c r="G56"/>
  <c r="G55"/>
  <c r="G62"/>
  <c r="I61"/>
  <c r="G61"/>
  <c r="G60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G24" s="1"/>
  <c r="G67"/>
  <c r="G66"/>
  <c r="G65"/>
  <c r="I64"/>
  <c r="G64"/>
  <c r="G63"/>
  <c r="G59"/>
  <c r="G58"/>
  <c r="I54"/>
  <c r="G54"/>
  <c r="I53"/>
  <c r="G53"/>
  <c r="I52"/>
  <c r="G52"/>
  <c r="G51"/>
  <c r="G50"/>
  <c r="G49"/>
  <c r="G48"/>
  <c r="G47"/>
  <c r="G46"/>
  <c r="I45"/>
  <c r="G45"/>
  <c r="G44"/>
  <c r="G69"/>
  <c r="G68" s="1"/>
  <c r="F14" i="12" s="1"/>
  <c r="I24" i="13"/>
  <c r="I16"/>
  <c r="G16"/>
  <c r="I8"/>
  <c r="G8"/>
  <c r="G42"/>
  <c r="G41" s="1"/>
  <c r="E11" i="12" s="1"/>
  <c r="G19" i="13"/>
  <c r="I41"/>
  <c r="I23"/>
  <c r="G23"/>
  <c r="G22" s="1"/>
  <c r="E10" i="12" s="1"/>
  <c r="I22" i="13"/>
  <c r="G20"/>
  <c r="I15"/>
  <c r="G15"/>
  <c r="I14"/>
  <c r="G14"/>
  <c r="I13"/>
  <c r="G12"/>
  <c r="I11"/>
  <c r="G11"/>
  <c r="I10"/>
  <c r="G10"/>
  <c r="I9"/>
  <c r="G9"/>
  <c r="I7"/>
  <c r="G7"/>
  <c r="G43" l="1"/>
  <c r="F13" i="12" s="1"/>
  <c r="E9"/>
  <c r="F60" i="1"/>
  <c r="E9" i="9"/>
  <c r="F57" i="1"/>
  <c r="G6" i="10"/>
  <c r="G17" i="13"/>
  <c r="F12" i="12" s="1"/>
  <c r="I43" i="13"/>
  <c r="G17" i="10"/>
  <c r="E10" i="9" s="1"/>
  <c r="G6" i="13"/>
  <c r="E7" i="12" s="1"/>
  <c r="F13" i="9"/>
  <c r="I6" i="10"/>
  <c r="G21"/>
  <c r="F12" i="9" s="1"/>
  <c r="I6" i="13"/>
  <c r="G13"/>
  <c r="E8" i="12" s="1"/>
  <c r="G64" i="10" l="1"/>
  <c r="E7" i="9"/>
  <c r="E16" s="1"/>
  <c r="G60" i="10"/>
  <c r="G72" i="13"/>
  <c r="G38" i="25"/>
  <c r="G37"/>
  <c r="G53"/>
  <c r="G20"/>
  <c r="G19"/>
  <c r="G58"/>
  <c r="G57" s="1"/>
  <c r="G56"/>
  <c r="G55"/>
  <c r="G54"/>
  <c r="I52"/>
  <c r="G52"/>
  <c r="G51"/>
  <c r="G47"/>
  <c r="G46"/>
  <c r="I44"/>
  <c r="G44"/>
  <c r="G43"/>
  <c r="G42"/>
  <c r="G41"/>
  <c r="G40"/>
  <c r="G39"/>
  <c r="G36"/>
  <c r="I35"/>
  <c r="G35"/>
  <c r="G34"/>
  <c r="G24"/>
  <c r="G23"/>
  <c r="I17"/>
  <c r="G17"/>
  <c r="I8"/>
  <c r="G8"/>
  <c r="I32"/>
  <c r="I31" s="1"/>
  <c r="G32"/>
  <c r="G31" s="1"/>
  <c r="E12" i="24" s="1"/>
  <c r="I30" i="25"/>
  <c r="G30"/>
  <c r="G29" s="1"/>
  <c r="E11" i="24" s="1"/>
  <c r="I29" i="25"/>
  <c r="G28"/>
  <c r="G27"/>
  <c r="I18"/>
  <c r="G18"/>
  <c r="I15"/>
  <c r="G15"/>
  <c r="I14"/>
  <c r="G14"/>
  <c r="I13"/>
  <c r="G13"/>
  <c r="I12"/>
  <c r="G12"/>
  <c r="I11"/>
  <c r="G11"/>
  <c r="G10"/>
  <c r="G9"/>
  <c r="I7"/>
  <c r="G7"/>
  <c r="F33" i="20"/>
  <c r="C33"/>
  <c r="C31"/>
  <c r="D21"/>
  <c r="G20"/>
  <c r="D20"/>
  <c r="D19"/>
  <c r="D18"/>
  <c r="D17"/>
  <c r="G16"/>
  <c r="D16"/>
  <c r="G15"/>
  <c r="D15"/>
  <c r="G7"/>
  <c r="I27" i="21"/>
  <c r="I25"/>
  <c r="I21"/>
  <c r="I20"/>
  <c r="G44" i="22"/>
  <c r="I43"/>
  <c r="G43"/>
  <c r="G42"/>
  <c r="I18"/>
  <c r="G18"/>
  <c r="I38" i="19"/>
  <c r="G19"/>
  <c r="G18"/>
  <c r="I8" i="22"/>
  <c r="G8"/>
  <c r="G52"/>
  <c r="G51" s="1"/>
  <c r="G47"/>
  <c r="I46"/>
  <c r="G46"/>
  <c r="G45"/>
  <c r="G41"/>
  <c r="G40"/>
  <c r="I38"/>
  <c r="G38"/>
  <c r="G37"/>
  <c r="G36"/>
  <c r="G35"/>
  <c r="G34"/>
  <c r="G33"/>
  <c r="G32"/>
  <c r="G31"/>
  <c r="I30"/>
  <c r="G30"/>
  <c r="G29"/>
  <c r="G26"/>
  <c r="G25"/>
  <c r="I22"/>
  <c r="G22"/>
  <c r="G21" s="1"/>
  <c r="E10" i="21" s="1"/>
  <c r="I21" i="22"/>
  <c r="I20"/>
  <c r="G20"/>
  <c r="G19" s="1"/>
  <c r="E9" i="21" s="1"/>
  <c r="I19" i="22"/>
  <c r="I17"/>
  <c r="G17"/>
  <c r="I16"/>
  <c r="G16"/>
  <c r="I15"/>
  <c r="I14"/>
  <c r="G14"/>
  <c r="G13"/>
  <c r="I12"/>
  <c r="G12"/>
  <c r="I11"/>
  <c r="G11"/>
  <c r="I10"/>
  <c r="G10"/>
  <c r="I9"/>
  <c r="G9"/>
  <c r="I7"/>
  <c r="I6" s="1"/>
  <c r="G46" i="1"/>
  <c r="G54" i="19"/>
  <c r="G53" s="1"/>
  <c r="I44" i="16"/>
  <c r="G43"/>
  <c r="G44"/>
  <c r="G39" i="19"/>
  <c r="G38"/>
  <c r="G36"/>
  <c r="G41" i="16"/>
  <c r="G52" i="19"/>
  <c r="G51"/>
  <c r="G50"/>
  <c r="I48"/>
  <c r="G48"/>
  <c r="G47"/>
  <c r="G42"/>
  <c r="G41"/>
  <c r="I40"/>
  <c r="G40"/>
  <c r="I39"/>
  <c r="G37"/>
  <c r="G35"/>
  <c r="G34"/>
  <c r="G33"/>
  <c r="G32"/>
  <c r="I31"/>
  <c r="G31"/>
  <c r="G30"/>
  <c r="I18" i="16"/>
  <c r="I17"/>
  <c r="G23" i="19"/>
  <c r="G22" s="1"/>
  <c r="E11" i="18" s="1"/>
  <c r="G27" i="19"/>
  <c r="G26"/>
  <c r="G24" s="1"/>
  <c r="G8"/>
  <c r="I8"/>
  <c r="I43" i="16"/>
  <c r="G56"/>
  <c r="I23" i="19"/>
  <c r="I22" s="1"/>
  <c r="I21"/>
  <c r="G21"/>
  <c r="I20"/>
  <c r="G20"/>
  <c r="E10" i="18" s="1"/>
  <c r="I17" i="19"/>
  <c r="G17"/>
  <c r="I16"/>
  <c r="G16"/>
  <c r="I15"/>
  <c r="G15"/>
  <c r="I13"/>
  <c r="G13"/>
  <c r="I12"/>
  <c r="G12"/>
  <c r="I11"/>
  <c r="G11"/>
  <c r="I10"/>
  <c r="G10"/>
  <c r="I9"/>
  <c r="G9"/>
  <c r="I7"/>
  <c r="G7"/>
  <c r="I28" i="18"/>
  <c r="I26"/>
  <c r="I22"/>
  <c r="I21"/>
  <c r="F33" i="17"/>
  <c r="C33"/>
  <c r="C31"/>
  <c r="D21"/>
  <c r="G20"/>
  <c r="D20"/>
  <c r="D19"/>
  <c r="D18"/>
  <c r="D17"/>
  <c r="G16"/>
  <c r="D16"/>
  <c r="G15"/>
  <c r="D15"/>
  <c r="G7"/>
  <c r="G59" i="16"/>
  <c r="G58" s="1"/>
  <c r="F14" i="15" s="1"/>
  <c r="E10"/>
  <c r="G36" i="4"/>
  <c r="G57" i="16"/>
  <c r="G55"/>
  <c r="I53"/>
  <c r="G53"/>
  <c r="G51"/>
  <c r="G47"/>
  <c r="G46"/>
  <c r="I45"/>
  <c r="G45"/>
  <c r="G42"/>
  <c r="G40"/>
  <c r="G39"/>
  <c r="G38"/>
  <c r="G37"/>
  <c r="G36"/>
  <c r="I35"/>
  <c r="G35"/>
  <c r="G34"/>
  <c r="G31"/>
  <c r="G30"/>
  <c r="E8" i="15"/>
  <c r="G27" i="16"/>
  <c r="G26" s="1"/>
  <c r="E11" i="15" s="1"/>
  <c r="G14" i="4"/>
  <c r="I28" i="15"/>
  <c r="I26"/>
  <c r="I22"/>
  <c r="I21"/>
  <c r="C33" i="14"/>
  <c r="F33" s="1"/>
  <c r="C31"/>
  <c r="D21"/>
  <c r="G20"/>
  <c r="D20"/>
  <c r="D19"/>
  <c r="D18"/>
  <c r="D17"/>
  <c r="G16"/>
  <c r="D16"/>
  <c r="G15"/>
  <c r="D15"/>
  <c r="G7"/>
  <c r="G21" i="16"/>
  <c r="E9" i="15" s="1"/>
  <c r="G59" i="4"/>
  <c r="G58"/>
  <c r="G44"/>
  <c r="G43"/>
  <c r="G42"/>
  <c r="G41"/>
  <c r="G40"/>
  <c r="G51"/>
  <c r="I56"/>
  <c r="I53"/>
  <c r="I49"/>
  <c r="I48"/>
  <c r="I47"/>
  <c r="I37"/>
  <c r="G37"/>
  <c r="G57"/>
  <c r="G56"/>
  <c r="G53"/>
  <c r="G50"/>
  <c r="G49"/>
  <c r="G48"/>
  <c r="G47"/>
  <c r="G38"/>
  <c r="G63"/>
  <c r="G62" s="1"/>
  <c r="G39"/>
  <c r="G55"/>
  <c r="G54"/>
  <c r="G52"/>
  <c r="G45"/>
  <c r="G33"/>
  <c r="G32"/>
  <c r="I30"/>
  <c r="I29"/>
  <c r="I28" s="1"/>
  <c r="G29"/>
  <c r="G28" s="1"/>
  <c r="I27"/>
  <c r="G27"/>
  <c r="G26" s="1"/>
  <c r="F59" i="1" s="1"/>
  <c r="I26" i="4"/>
  <c r="I25"/>
  <c r="G25"/>
  <c r="I24"/>
  <c r="I23" s="1"/>
  <c r="G24"/>
  <c r="G22"/>
  <c r="I21"/>
  <c r="I20" s="1"/>
  <c r="G21"/>
  <c r="G20" s="1"/>
  <c r="F56" i="1" s="1"/>
  <c r="I19" i="4"/>
  <c r="G19"/>
  <c r="I18"/>
  <c r="I17" s="1"/>
  <c r="G18"/>
  <c r="G17" s="1"/>
  <c r="G16"/>
  <c r="I15"/>
  <c r="G15"/>
  <c r="I13"/>
  <c r="G13"/>
  <c r="I12"/>
  <c r="G12"/>
  <c r="G11"/>
  <c r="G10"/>
  <c r="G9"/>
  <c r="I8"/>
  <c r="G8"/>
  <c r="I7"/>
  <c r="I6" s="1"/>
  <c r="G7"/>
  <c r="G33" i="25" l="1"/>
  <c r="G28" i="22"/>
  <c r="G29" i="19"/>
  <c r="F61" i="1"/>
  <c r="G64"/>
  <c r="G33" i="16"/>
  <c r="G35" i="4"/>
  <c r="G23" i="22"/>
  <c r="F11" i="21" s="1"/>
  <c r="I28" i="22"/>
  <c r="G28" i="16"/>
  <c r="G30" i="4"/>
  <c r="I6" i="25"/>
  <c r="G16"/>
  <c r="E9" i="24" s="1"/>
  <c r="I16" i="25"/>
  <c r="G21"/>
  <c r="F13" i="24" s="1"/>
  <c r="F12" i="21"/>
  <c r="I33" i="25"/>
  <c r="F14" i="24"/>
  <c r="F13" i="21"/>
  <c r="I29" i="19"/>
  <c r="I16" i="16"/>
  <c r="E12" i="3"/>
  <c r="E8"/>
  <c r="E9"/>
  <c r="E11"/>
  <c r="H57" i="25"/>
  <c r="F15" i="24"/>
  <c r="F13" i="18"/>
  <c r="G14" i="19"/>
  <c r="E9" i="18" s="1"/>
  <c r="G6" i="25"/>
  <c r="G26"/>
  <c r="E10" i="24" s="1"/>
  <c r="F14" i="18"/>
  <c r="G15" i="22"/>
  <c r="G6"/>
  <c r="I14" i="19"/>
  <c r="I6"/>
  <c r="F12" i="18"/>
  <c r="G6" i="19"/>
  <c r="I33" i="16"/>
  <c r="F12" i="15"/>
  <c r="G6" i="16"/>
  <c r="G23" i="4"/>
  <c r="I35"/>
  <c r="G6"/>
  <c r="F58" i="1" l="1"/>
  <c r="G61" i="25"/>
  <c r="F55" i="1"/>
  <c r="G62"/>
  <c r="G62" i="16"/>
  <c r="G63" i="1"/>
  <c r="G66" i="4"/>
  <c r="F54" i="1"/>
  <c r="E7" i="21"/>
  <c r="G55" i="22"/>
  <c r="E8" i="18"/>
  <c r="G57" i="19"/>
  <c r="F13" i="3"/>
  <c r="E10"/>
  <c r="E7"/>
  <c r="E8" i="24"/>
  <c r="E17" s="1"/>
  <c r="E8" i="21"/>
  <c r="F13" i="15"/>
  <c r="E7"/>
  <c r="I28" i="12"/>
  <c r="D21" i="11"/>
  <c r="D20"/>
  <c r="I26" i="12"/>
  <c r="G20" i="11" s="1"/>
  <c r="D19"/>
  <c r="D18"/>
  <c r="D17"/>
  <c r="D16"/>
  <c r="I22" i="12"/>
  <c r="G16" i="11" s="1"/>
  <c r="D15"/>
  <c r="I21" i="12"/>
  <c r="G15" i="11" s="1"/>
  <c r="BC67" i="13"/>
  <c r="BC68" s="1"/>
  <c r="BB67"/>
  <c r="BB68" s="1"/>
  <c r="BA67"/>
  <c r="BA68" s="1"/>
  <c r="AY67"/>
  <c r="AY68" s="1"/>
  <c r="AZ67"/>
  <c r="AZ68" s="1"/>
  <c r="I68"/>
  <c r="BC65"/>
  <c r="BB65"/>
  <c r="BA65"/>
  <c r="AY65"/>
  <c r="AZ65"/>
  <c r="BC63"/>
  <c r="BB63"/>
  <c r="BA63"/>
  <c r="AZ63"/>
  <c r="AY63"/>
  <c r="BC59"/>
  <c r="BB59"/>
  <c r="BA59"/>
  <c r="AZ59"/>
  <c r="AY59"/>
  <c r="BC58"/>
  <c r="I12" i="24" s="1"/>
  <c r="BB58" i="13"/>
  <c r="H12" i="24" s="1"/>
  <c r="BA58" i="13"/>
  <c r="G12" i="24" s="1"/>
  <c r="AZ58" i="13"/>
  <c r="F12" i="24" s="1"/>
  <c r="AY58" i="13"/>
  <c r="BC44"/>
  <c r="BC53" s="1"/>
  <c r="BB44"/>
  <c r="BA44"/>
  <c r="BA53" s="1"/>
  <c r="AZ44"/>
  <c r="AZ53" s="1"/>
  <c r="AY44"/>
  <c r="AY53" s="1"/>
  <c r="BB53"/>
  <c r="BC41"/>
  <c r="BB41"/>
  <c r="BA41"/>
  <c r="AZ41"/>
  <c r="AY41"/>
  <c r="BC23"/>
  <c r="BB23"/>
  <c r="BA23"/>
  <c r="AZ23"/>
  <c r="AY23"/>
  <c r="BC22"/>
  <c r="I9" i="24" s="1"/>
  <c r="BB22" i="13"/>
  <c r="H9" i="24" s="1"/>
  <c r="BA22" i="13"/>
  <c r="G9" i="24" s="1"/>
  <c r="AZ22" i="13"/>
  <c r="F9" i="24" s="1"/>
  <c r="AY22" i="13"/>
  <c r="BC17"/>
  <c r="BB17"/>
  <c r="BA17"/>
  <c r="AZ17"/>
  <c r="AY17"/>
  <c r="BC15"/>
  <c r="I8" i="24" s="1"/>
  <c r="BB15" i="13"/>
  <c r="H8" i="24" s="1"/>
  <c r="BA15" i="13"/>
  <c r="G8" i="24" s="1"/>
  <c r="AZ15" i="13"/>
  <c r="F8" i="24" s="1"/>
  <c r="AY15" i="13"/>
  <c r="BC14"/>
  <c r="BB14"/>
  <c r="BA14"/>
  <c r="AZ14"/>
  <c r="AY14"/>
  <c r="BC13"/>
  <c r="BB13"/>
  <c r="BA13"/>
  <c r="AZ13"/>
  <c r="AY13"/>
  <c r="BC12"/>
  <c r="BB12"/>
  <c r="BA12"/>
  <c r="AZ12"/>
  <c r="AY12"/>
  <c r="BC11"/>
  <c r="BB11"/>
  <c r="BA11"/>
  <c r="AZ11"/>
  <c r="AY11"/>
  <c r="BC10"/>
  <c r="BB10"/>
  <c r="BA10"/>
  <c r="AZ10"/>
  <c r="AY10"/>
  <c r="BC9"/>
  <c r="BB9"/>
  <c r="BA9"/>
  <c r="AZ9"/>
  <c r="AY9"/>
  <c r="BC8"/>
  <c r="BB8"/>
  <c r="BA8"/>
  <c r="AZ8"/>
  <c r="C33" i="11"/>
  <c r="F33" s="1"/>
  <c r="C31"/>
  <c r="G7"/>
  <c r="I28" i="9"/>
  <c r="D21" i="8"/>
  <c r="D20"/>
  <c r="I26" i="9"/>
  <c r="G20" i="8" s="1"/>
  <c r="D19"/>
  <c r="D18"/>
  <c r="D17"/>
  <c r="D16"/>
  <c r="I22" i="9"/>
  <c r="G16" i="8" s="1"/>
  <c r="D15"/>
  <c r="I21" i="9"/>
  <c r="F33" i="8"/>
  <c r="C33"/>
  <c r="C31"/>
  <c r="G7"/>
  <c r="I29" i="3"/>
  <c r="D21" i="2"/>
  <c r="D20"/>
  <c r="I27" i="3"/>
  <c r="G20" i="2" s="1"/>
  <c r="D19"/>
  <c r="D18"/>
  <c r="D17"/>
  <c r="D16"/>
  <c r="I23" i="3"/>
  <c r="G16" i="2" s="1"/>
  <c r="D15"/>
  <c r="I22" i="3"/>
  <c r="G15" i="2" s="1"/>
  <c r="B15" i="3"/>
  <c r="A15"/>
  <c r="AW55" i="4"/>
  <c r="AV55"/>
  <c r="AU55"/>
  <c r="AS55"/>
  <c r="AT55"/>
  <c r="AW54"/>
  <c r="AV54"/>
  <c r="AU54"/>
  <c r="AS54"/>
  <c r="AT54"/>
  <c r="AW52"/>
  <c r="AV52"/>
  <c r="AU52"/>
  <c r="AS52"/>
  <c r="AT52"/>
  <c r="AW45"/>
  <c r="AV45"/>
  <c r="AU45"/>
  <c r="AS45"/>
  <c r="AT45"/>
  <c r="AW42"/>
  <c r="AV42"/>
  <c r="AU42"/>
  <c r="AS42"/>
  <c r="AT42"/>
  <c r="AW41"/>
  <c r="AV41"/>
  <c r="AU41"/>
  <c r="AS41"/>
  <c r="AT41"/>
  <c r="AW40"/>
  <c r="AV40"/>
  <c r="AU40"/>
  <c r="AS40"/>
  <c r="AT40"/>
  <c r="AW39"/>
  <c r="AV39"/>
  <c r="AU39"/>
  <c r="AS39"/>
  <c r="AT39"/>
  <c r="AW35"/>
  <c r="AV35"/>
  <c r="AU35"/>
  <c r="AS35"/>
  <c r="AW30"/>
  <c r="AW32" s="1"/>
  <c r="I12" i="3" s="1"/>
  <c r="AV30" i="4"/>
  <c r="AV32" s="1"/>
  <c r="H12" i="3" s="1"/>
  <c r="AU30" i="4"/>
  <c r="AU32" s="1"/>
  <c r="G12" i="3" s="1"/>
  <c r="AT30" i="4"/>
  <c r="AT32" s="1"/>
  <c r="F12" i="3" s="1"/>
  <c r="AS30" i="4"/>
  <c r="AS32" s="1"/>
  <c r="AW27"/>
  <c r="AV27"/>
  <c r="AU27"/>
  <c r="AT27"/>
  <c r="AS27"/>
  <c r="AW26"/>
  <c r="AV26"/>
  <c r="AU26"/>
  <c r="AT26"/>
  <c r="AW24"/>
  <c r="AW25" s="1"/>
  <c r="AV24"/>
  <c r="AV25" s="1"/>
  <c r="AU24"/>
  <c r="AU25" s="1"/>
  <c r="AT24"/>
  <c r="AT25" s="1"/>
  <c r="AS24"/>
  <c r="AS25" s="1"/>
  <c r="AW21"/>
  <c r="AV21"/>
  <c r="AU21"/>
  <c r="AT21"/>
  <c r="AS21"/>
  <c r="AW20"/>
  <c r="AV20"/>
  <c r="AU20"/>
  <c r="AT20"/>
  <c r="AS20"/>
  <c r="AW17"/>
  <c r="AV17"/>
  <c r="AU17"/>
  <c r="AT17"/>
  <c r="AS17"/>
  <c r="AW16"/>
  <c r="AV16"/>
  <c r="AU16"/>
  <c r="AT16"/>
  <c r="AS16"/>
  <c r="AW15"/>
  <c r="AV15"/>
  <c r="AU15"/>
  <c r="AT15"/>
  <c r="AS15"/>
  <c r="AW13"/>
  <c r="AV13"/>
  <c r="AU13"/>
  <c r="AT13"/>
  <c r="AS13"/>
  <c r="AW12"/>
  <c r="AV12"/>
  <c r="AU12"/>
  <c r="AT12"/>
  <c r="AS12"/>
  <c r="AW11"/>
  <c r="AV11"/>
  <c r="AU11"/>
  <c r="AT11"/>
  <c r="AS11"/>
  <c r="AW10"/>
  <c r="AV10"/>
  <c r="AU10"/>
  <c r="AT10"/>
  <c r="AS10"/>
  <c r="AW9"/>
  <c r="AV9"/>
  <c r="AU9"/>
  <c r="AT9"/>
  <c r="AS9"/>
  <c r="AW8"/>
  <c r="AV8"/>
  <c r="AU8"/>
  <c r="AT8"/>
  <c r="AS8"/>
  <c r="AW7"/>
  <c r="AV7"/>
  <c r="AU7"/>
  <c r="AT7"/>
  <c r="AS7"/>
  <c r="AW6"/>
  <c r="AV6"/>
  <c r="AU6"/>
  <c r="AT6"/>
  <c r="C33" i="2"/>
  <c r="F33" s="1"/>
  <c r="C31"/>
  <c r="G7"/>
  <c r="G37" i="1"/>
  <c r="G31"/>
  <c r="I19" s="1"/>
  <c r="G29"/>
  <c r="D22"/>
  <c r="D20"/>
  <c r="F70" l="1"/>
  <c r="G70"/>
  <c r="AU22" i="4"/>
  <c r="G8" i="3" s="1"/>
  <c r="AW22" i="4"/>
  <c r="I8" i="3" s="1"/>
  <c r="E17"/>
  <c r="AT28" i="4"/>
  <c r="F10" i="3" s="1"/>
  <c r="BB42" i="13"/>
  <c r="H11" i="24" s="1"/>
  <c r="AU28" i="4"/>
  <c r="G10" i="3" s="1"/>
  <c r="AW28" i="4"/>
  <c r="I10" i="3" s="1"/>
  <c r="C15" i="23"/>
  <c r="BB64" i="13"/>
  <c r="H10" i="12" s="1"/>
  <c r="AZ42" i="13"/>
  <c r="F11" i="24" s="1"/>
  <c r="F17" s="1"/>
  <c r="BC64" i="13"/>
  <c r="I12" i="18" s="1"/>
  <c r="AZ19" i="13"/>
  <c r="F7" i="12" s="1"/>
  <c r="BB19" i="13"/>
  <c r="H7" i="12" s="1"/>
  <c r="BA19" i="13"/>
  <c r="G7" i="15" s="1"/>
  <c r="BA42" i="13"/>
  <c r="G9" i="21" s="1"/>
  <c r="BC42" i="13"/>
  <c r="I11" i="24" s="1"/>
  <c r="E13" i="12"/>
  <c r="E16" s="1"/>
  <c r="E16" i="15"/>
  <c r="C15" i="14" s="1"/>
  <c r="G13" i="12"/>
  <c r="G15" i="15"/>
  <c r="I13" i="12"/>
  <c r="I15" i="15"/>
  <c r="BC19" i="13"/>
  <c r="I7" i="12" s="1"/>
  <c r="AY64" i="13"/>
  <c r="E15" i="21"/>
  <c r="C15" i="20" s="1"/>
  <c r="E16" i="18"/>
  <c r="C15" i="17" s="1"/>
  <c r="H13" i="12"/>
  <c r="H15" i="15"/>
  <c r="F8" i="18"/>
  <c r="F7" i="21"/>
  <c r="H8" i="18"/>
  <c r="H7" i="21"/>
  <c r="H10" i="18"/>
  <c r="H8" i="15"/>
  <c r="F9" i="18"/>
  <c r="F8" i="21"/>
  <c r="H9" i="18"/>
  <c r="H8" i="21"/>
  <c r="G9" i="12"/>
  <c r="G9" i="15"/>
  <c r="I9" i="12"/>
  <c r="I9" i="15"/>
  <c r="BA64" i="13"/>
  <c r="G13" i="24" s="1"/>
  <c r="G10" i="21"/>
  <c r="G11" i="18"/>
  <c r="I10" i="21"/>
  <c r="I11" i="18"/>
  <c r="G7" i="21"/>
  <c r="G8" i="18"/>
  <c r="I7" i="21"/>
  <c r="I8" i="18"/>
  <c r="G8" i="21"/>
  <c r="G9" i="18"/>
  <c r="I8" i="21"/>
  <c r="I9" i="18"/>
  <c r="H9" i="12"/>
  <c r="H9" i="15"/>
  <c r="F9" i="12"/>
  <c r="F9" i="15"/>
  <c r="AZ64" i="13"/>
  <c r="F11" i="18"/>
  <c r="F10" i="21"/>
  <c r="H11" i="18"/>
  <c r="H10" i="21"/>
  <c r="AU18" i="4"/>
  <c r="G7" i="3" s="1"/>
  <c r="AW18" i="4"/>
  <c r="I7" i="3" s="1"/>
  <c r="F15"/>
  <c r="AT18" i="4"/>
  <c r="F7" i="3" s="1"/>
  <c r="AV18" i="4"/>
  <c r="H7" i="3" s="1"/>
  <c r="AT22" i="4"/>
  <c r="F8" i="3" s="1"/>
  <c r="AV22" i="4"/>
  <c r="H8" i="3" s="1"/>
  <c r="AV28" i="4"/>
  <c r="H10" i="3" s="1"/>
  <c r="C21" i="2"/>
  <c r="AS22" i="4"/>
  <c r="AS26"/>
  <c r="AS28" s="1"/>
  <c r="G15" i="8"/>
  <c r="F16" i="9"/>
  <c r="C16" i="8" s="1"/>
  <c r="AY42" i="13"/>
  <c r="AY8"/>
  <c r="AY19" s="1"/>
  <c r="I16" i="9"/>
  <c r="C21" i="8" s="1"/>
  <c r="H16" i="9"/>
  <c r="C17" i="8" s="1"/>
  <c r="G16" i="9"/>
  <c r="C18" i="8" s="1"/>
  <c r="I20" i="1"/>
  <c r="AS6" i="4"/>
  <c r="AS18" s="1"/>
  <c r="C18" i="2"/>
  <c r="AT35" i="4"/>
  <c r="D70" i="1" l="1"/>
  <c r="H12" i="18"/>
  <c r="I8" i="12"/>
  <c r="F8" i="15"/>
  <c r="H9" i="21"/>
  <c r="H8" i="12"/>
  <c r="I8" i="15"/>
  <c r="F10" i="18"/>
  <c r="C16" i="23"/>
  <c r="I26" i="24"/>
  <c r="G19" i="23" s="1"/>
  <c r="I28" i="24"/>
  <c r="G21" i="23" s="1"/>
  <c r="I24" i="24"/>
  <c r="G18" i="23"/>
  <c r="G8" i="12"/>
  <c r="G11" i="24"/>
  <c r="G17" s="1"/>
  <c r="I10" i="12"/>
  <c r="I16" s="1"/>
  <c r="I13" i="24"/>
  <c r="I17" s="1"/>
  <c r="H11" i="21"/>
  <c r="H15" s="1"/>
  <c r="H13" i="24"/>
  <c r="H17" s="1"/>
  <c r="I10" i="18"/>
  <c r="I16" s="1"/>
  <c r="I9" i="21"/>
  <c r="F9"/>
  <c r="F15" s="1"/>
  <c r="F8" i="12"/>
  <c r="G17" i="23"/>
  <c r="H10" i="15"/>
  <c r="I11" i="21"/>
  <c r="I10" i="15"/>
  <c r="G10" i="18"/>
  <c r="G8" i="15"/>
  <c r="I7"/>
  <c r="G7" i="12"/>
  <c r="F7" i="15"/>
  <c r="H7"/>
  <c r="H16" s="1"/>
  <c r="H16" i="12"/>
  <c r="G10"/>
  <c r="G12" i="18"/>
  <c r="G10" i="15"/>
  <c r="G11" i="21"/>
  <c r="G15" s="1"/>
  <c r="H16" i="18"/>
  <c r="F16"/>
  <c r="F10" i="12"/>
  <c r="F10" i="15"/>
  <c r="F14" i="3"/>
  <c r="F17" s="1"/>
  <c r="C17" i="2"/>
  <c r="G23" i="23" l="1"/>
  <c r="F16" i="12"/>
  <c r="C16" i="11" s="1"/>
  <c r="H30" i="24"/>
  <c r="I15" i="21"/>
  <c r="I27" i="9"/>
  <c r="G21" i="8" s="1"/>
  <c r="G18"/>
  <c r="C15"/>
  <c r="C19" s="1"/>
  <c r="C22" s="1"/>
  <c r="I25" i="9"/>
  <c r="G19" i="8" s="1"/>
  <c r="I23" i="9"/>
  <c r="C15" i="11"/>
  <c r="I27" i="12"/>
  <c r="G21" i="11" s="1"/>
  <c r="G18"/>
  <c r="I25" i="12"/>
  <c r="G19" i="11" s="1"/>
  <c r="I23" i="12"/>
  <c r="C21" i="17"/>
  <c r="C21" i="23"/>
  <c r="C17" i="11"/>
  <c r="C17" i="23"/>
  <c r="C21" i="11"/>
  <c r="I16" i="15"/>
  <c r="G16" i="18"/>
  <c r="G16" i="15"/>
  <c r="G16" i="12"/>
  <c r="F16" i="15"/>
  <c r="G18" i="14" s="1"/>
  <c r="C17"/>
  <c r="C17" i="20"/>
  <c r="C17" i="17"/>
  <c r="C21" i="20"/>
  <c r="C21" i="14"/>
  <c r="C16" i="20"/>
  <c r="I22" i="21"/>
  <c r="I26"/>
  <c r="G21" i="20" s="1"/>
  <c r="I24" i="21"/>
  <c r="C16" i="17"/>
  <c r="I25" i="18"/>
  <c r="G19" i="17" s="1"/>
  <c r="I23" i="18"/>
  <c r="I27"/>
  <c r="G21" i="17" s="1"/>
  <c r="G18"/>
  <c r="I28" i="3"/>
  <c r="G21" i="2" s="1"/>
  <c r="I24" i="3"/>
  <c r="G17" i="2" s="1"/>
  <c r="C16"/>
  <c r="C15"/>
  <c r="G18"/>
  <c r="I26" i="3"/>
  <c r="G19" i="2" s="1"/>
  <c r="G18" i="20" l="1"/>
  <c r="H83" i="1" s="1"/>
  <c r="G19" i="20"/>
  <c r="C19" i="2"/>
  <c r="C22" s="1"/>
  <c r="G17" i="8"/>
  <c r="H29" i="9"/>
  <c r="G23" i="8" s="1"/>
  <c r="G17" i="11"/>
  <c r="H29" i="12"/>
  <c r="C18" i="11"/>
  <c r="C19" s="1"/>
  <c r="C22" s="1"/>
  <c r="C18" i="23"/>
  <c r="C19" s="1"/>
  <c r="C22" s="1"/>
  <c r="C23" s="1"/>
  <c r="H44" i="1" s="1"/>
  <c r="C18" i="17"/>
  <c r="C19" s="1"/>
  <c r="C22" s="1"/>
  <c r="C18" i="14"/>
  <c r="C18" i="20"/>
  <c r="C19" s="1"/>
  <c r="C22" s="1"/>
  <c r="I27" i="15"/>
  <c r="G21" i="14" s="1"/>
  <c r="I25" i="15"/>
  <c r="G19" i="14" s="1"/>
  <c r="H84" i="1" s="1"/>
  <c r="I23" i="15"/>
  <c r="G17" i="14" s="1"/>
  <c r="C16"/>
  <c r="G17" i="17"/>
  <c r="G23" s="1"/>
  <c r="H29" i="18"/>
  <c r="G17" i="20"/>
  <c r="H28" i="21"/>
  <c r="H30" i="3"/>
  <c r="G23" i="2" s="1"/>
  <c r="G23" i="20" l="1"/>
  <c r="C23" s="1"/>
  <c r="H43" i="1" s="1"/>
  <c r="C23" i="17"/>
  <c r="H42" i="1" s="1"/>
  <c r="C19" i="14"/>
  <c r="C22" s="1"/>
  <c r="H88" i="1"/>
  <c r="G22" i="8"/>
  <c r="C23"/>
  <c r="H39" i="1" s="1"/>
  <c r="G23" i="14"/>
  <c r="G23" i="11"/>
  <c r="G22" s="1"/>
  <c r="H29" i="15"/>
  <c r="G22" i="2"/>
  <c r="C23"/>
  <c r="H38" i="1" s="1"/>
  <c r="C23" i="14" l="1"/>
  <c r="H41" i="1" s="1"/>
  <c r="I41" s="1"/>
  <c r="I44"/>
  <c r="F44" s="1"/>
  <c r="F30" i="23"/>
  <c r="F31" s="1"/>
  <c r="F34" s="1"/>
  <c r="F30" i="8"/>
  <c r="F31" s="1"/>
  <c r="F34" s="1"/>
  <c r="C23" i="11"/>
  <c r="H40" i="1" s="1"/>
  <c r="F30" i="17"/>
  <c r="F31" s="1"/>
  <c r="F34" s="1"/>
  <c r="F30" i="20"/>
  <c r="F31" s="1"/>
  <c r="F34" s="1"/>
  <c r="I43" i="1"/>
  <c r="F43" s="1"/>
  <c r="F30" i="2"/>
  <c r="F31" s="1"/>
  <c r="F34" s="1"/>
  <c r="F30" i="14" l="1"/>
  <c r="F31" s="1"/>
  <c r="F34" s="1"/>
  <c r="I39" i="1"/>
  <c r="F39" s="1"/>
  <c r="I42"/>
  <c r="F42" s="1"/>
  <c r="F41"/>
  <c r="F30" i="11"/>
  <c r="F31" s="1"/>
  <c r="F34" s="1"/>
  <c r="H46" i="1"/>
  <c r="F30" s="1"/>
  <c r="I38"/>
  <c r="I40" l="1"/>
  <c r="I46" s="1"/>
  <c r="F38"/>
  <c r="F40" l="1"/>
  <c r="F46" s="1"/>
  <c r="H30" s="1"/>
  <c r="I30" s="1"/>
  <c r="H31" l="1"/>
  <c r="I21" s="1"/>
  <c r="I22" s="1"/>
  <c r="I23" s="1"/>
  <c r="I31"/>
  <c r="F31"/>
</calcChain>
</file>

<file path=xl/sharedStrings.xml><?xml version="1.0" encoding="utf-8"?>
<sst xmlns="http://schemas.openxmlformats.org/spreadsheetml/2006/main" count="2484" uniqueCount="535">
  <si>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</si>
  <si>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</si>
  <si>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</si>
  <si>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</si>
  <si>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</si>
  <si>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</si>
  <si>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</si>
  <si>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</si>
  <si>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</si>
  <si>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</si>
  <si>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</si>
  <si>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</si>
  <si>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</si>
  <si>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</si>
  <si>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</si>
  <si>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</si>
  <si>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</si>
  <si>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</si>
  <si>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</si>
  <si>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</si>
  <si>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</si>
  <si>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</si>
  <si>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</si>
  <si>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</si>
  <si>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</si>
  <si>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</si>
  <si>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</si>
  <si>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</si>
  <si>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</si>
  <si>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</si>
  <si>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</si>
  <si>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</si>
  <si>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</si>
  <si>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</si>
  <si>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</si>
  <si>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</si>
  <si>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</si>
  <si>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</si>
  <si>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</si>
  <si>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</si>
  <si>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</si>
  <si>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</si>
  <si>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</si>
  <si>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</si>
  <si>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</si>
  <si>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</si>
  <si>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</si>
  <si>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</si>
  <si>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</si>
  <si>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</si>
  <si>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</si>
  <si>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</si>
  <si>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</si>
  <si>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</si>
  <si>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</si>
  <si>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</si>
  <si>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</si>
  <si>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</si>
  <si>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</si>
  <si>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</si>
  <si>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</si>
  <si>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</si>
  <si>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</si>
  <si>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</si>
  <si>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</si>
  <si>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</si>
  <si>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</si>
  <si>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</si>
  <si>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</si>
  <si>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</si>
  <si>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</si>
  <si>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</si>
  <si>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</si>
  <si>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</si>
  <si>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</si>
  <si>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</si>
  <si>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</si>
  <si>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</si>
  <si>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</si>
  <si>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</si>
  <si>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</si>
  <si>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</si>
  <si>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</si>
  <si>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</si>
  <si>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Díl:</t>
  </si>
  <si>
    <t>1</t>
  </si>
  <si>
    <t>Zemní práce</t>
  </si>
  <si>
    <t>Celkem za</t>
  </si>
  <si>
    <t>SLEPÝ ROZPOČET</t>
  </si>
  <si>
    <t>Ornitologické pozorovatelny</t>
  </si>
  <si>
    <t>001</t>
  </si>
  <si>
    <t>115101301R00</t>
  </si>
  <si>
    <t>den</t>
  </si>
  <si>
    <t>122201101R00</t>
  </si>
  <si>
    <t>m3</t>
  </si>
  <si>
    <t>162201101R00</t>
  </si>
  <si>
    <t>27</t>
  </si>
  <si>
    <t>Základy</t>
  </si>
  <si>
    <t>m2</t>
  </si>
  <si>
    <t>kus</t>
  </si>
  <si>
    <t>kg</t>
  </si>
  <si>
    <t>99</t>
  </si>
  <si>
    <t>998001011R00</t>
  </si>
  <si>
    <t>t</t>
  </si>
  <si>
    <t>762</t>
  </si>
  <si>
    <t>Konstrukce tesařské</t>
  </si>
  <si>
    <t>762595000R00</t>
  </si>
  <si>
    <t>m</t>
  </si>
  <si>
    <t>762795000R00</t>
  </si>
  <si>
    <t>998762102R00</t>
  </si>
  <si>
    <t xml:space="preserve">Přesun hmot pro tesařské konstrukce, výšky do 12 m </t>
  </si>
  <si>
    <t>783</t>
  </si>
  <si>
    <t>Nátěry</t>
  </si>
  <si>
    <t>783 Nátěry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</si>
  <si>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</si>
  <si>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</si>
  <si>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</si>
  <si>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</si>
  <si>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</si>
  <si>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</si>
  <si>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</si>
  <si>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</si>
  <si>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002</t>
  </si>
  <si>
    <t>003</t>
  </si>
  <si>
    <t>004</t>
  </si>
  <si>
    <t xml:space="preserve"> Ornitologické pozorovatelny</t>
  </si>
  <si>
    <t>Č</t>
  </si>
  <si>
    <t>Kód</t>
  </si>
  <si>
    <t>Zkrácený popis</t>
  </si>
  <si>
    <t>M.j.</t>
  </si>
  <si>
    <t>Množství</t>
  </si>
  <si>
    <t>Jednot.</t>
  </si>
  <si>
    <t>Hmotnost (t)</t>
  </si>
  <si>
    <t>Rozměry</t>
  </si>
  <si>
    <t>cena (Kč)</t>
  </si>
  <si>
    <t>Celkem</t>
  </si>
  <si>
    <t>01</t>
  </si>
  <si>
    <t>111201104R00</t>
  </si>
  <si>
    <t>Odstranění křovin i s kořeny při LTM</t>
  </si>
  <si>
    <t>2</t>
  </si>
  <si>
    <t>3</t>
  </si>
  <si>
    <t>115101221R00</t>
  </si>
  <si>
    <t>Čerpání vody do výšky 10m, do 500l přítoku</t>
  </si>
  <si>
    <t>hod.</t>
  </si>
  <si>
    <t>4</t>
  </si>
  <si>
    <t>Pohotovost čerpací soupravy do výšky 10m, do 500l přítoku</t>
  </si>
  <si>
    <t>5</t>
  </si>
  <si>
    <t>134702411R00</t>
  </si>
  <si>
    <t>6</t>
  </si>
  <si>
    <t>132201111R00</t>
  </si>
  <si>
    <t>Hloubení rýh š.do 60 cm v hor.3 do 100 m3, ručně</t>
  </si>
  <si>
    <t>7</t>
  </si>
  <si>
    <t>132103321RAA</t>
  </si>
  <si>
    <t>Hloubení rýh pro palisády, hloubky do 2,0 m, v hor.3</t>
  </si>
  <si>
    <t>8</t>
  </si>
  <si>
    <t>Vodorovné přemístění výkopku z hor.1-4 do 20 m</t>
  </si>
  <si>
    <t>9</t>
  </si>
  <si>
    <t>181006111R00</t>
  </si>
  <si>
    <t>Rozprostření zemin v rov./sklonu 1:5, tl. do 10 cm</t>
  </si>
  <si>
    <t>02</t>
  </si>
  <si>
    <t>10</t>
  </si>
  <si>
    <t>11</t>
  </si>
  <si>
    <t>274313611R00</t>
  </si>
  <si>
    <t>12</t>
  </si>
  <si>
    <t>274313699RAA</t>
  </si>
  <si>
    <t>03</t>
  </si>
  <si>
    <t>Sloupy a pilíře, stožáry a rámové stojky</t>
  </si>
  <si>
    <t>13</t>
  </si>
  <si>
    <t>338920025R00</t>
  </si>
  <si>
    <t>Osazení dřevěné palisády, š. do 20 cm, dl. 200 cm</t>
  </si>
  <si>
    <t>14</t>
  </si>
  <si>
    <t>9999001</t>
  </si>
  <si>
    <t>08</t>
  </si>
  <si>
    <t>Trubní vedení</t>
  </si>
  <si>
    <t>15</t>
  </si>
  <si>
    <t>894211111RAA</t>
  </si>
  <si>
    <t>Montáž šachty z betonu kruhové</t>
  </si>
  <si>
    <t>16</t>
  </si>
  <si>
    <t>59224929DC</t>
  </si>
  <si>
    <t>17</t>
  </si>
  <si>
    <t>94</t>
  </si>
  <si>
    <t>Lešení a stavební výtahy</t>
  </si>
  <si>
    <t>18</t>
  </si>
  <si>
    <t>H01</t>
  </si>
  <si>
    <t>19</t>
  </si>
  <si>
    <t>767</t>
  </si>
  <si>
    <t>20</t>
  </si>
  <si>
    <t>767995101R00</t>
  </si>
  <si>
    <t>21</t>
  </si>
  <si>
    <t>767995901RAA</t>
  </si>
  <si>
    <t>001 Chomoutovské jezero</t>
  </si>
  <si>
    <t>Výkop studny spouštěné v hor.1-4, hl.do 10 m (hl.2m)</t>
  </si>
  <si>
    <t>Dodávka a montáž základových kotev (4x2xUč.100 dle PD)</t>
  </si>
  <si>
    <t>Beton základových patek prostý  vodostaveb. V4 T0 C25/30</t>
  </si>
  <si>
    <t>Beton základových pasů prostý C16/20</t>
  </si>
  <si>
    <t>Úprava základových kotev(pol.12) a botek žárovým zinkováním</t>
  </si>
  <si>
    <t>Přesun hmot pro piloty betonované namístě</t>
  </si>
  <si>
    <t>762332120R00</t>
  </si>
  <si>
    <t>762332110R00</t>
  </si>
  <si>
    <t>Montáž vázaných krovů pravidelných do 120 cm2 - hraněné dřevo akát, dub</t>
  </si>
  <si>
    <t>Bednění střech z hobl. SM prken s přesahem, náhr.pol.</t>
  </si>
  <si>
    <t>Montáž vázaných krovů pravidelných do 120 cm2 - hraněné dřevo SM</t>
  </si>
  <si>
    <t>Montáž vázaných krovů pravidelných do 224 cm2 - hraněné dřevo SM</t>
  </si>
  <si>
    <t>762332130R00</t>
  </si>
  <si>
    <t>Montáž vázaných krovů pravidelných do 288 cm2 - hraněné dřevo SM</t>
  </si>
  <si>
    <t>762523104R00</t>
  </si>
  <si>
    <t>Položení podlah hoblovaných na sraz z prken - hoblované fošny tl.50mm (50/170, SM)</t>
  </si>
  <si>
    <t>22</t>
  </si>
  <si>
    <t>Spojovací a ochranné prostředky k položení podlah</t>
  </si>
  <si>
    <t>23</t>
  </si>
  <si>
    <t>Montáž schodiště přímočarého bez podst. š.do 1,5 m</t>
  </si>
  <si>
    <t>762731120R00</t>
  </si>
  <si>
    <t>31</t>
  </si>
  <si>
    <t>762911111R00</t>
  </si>
  <si>
    <t xml:space="preserve">Montáž vázaných krovů pravidelných do 224 cm2 - hraněné dřevo akát, dub </t>
  </si>
  <si>
    <t>Montáž vázaných konstrukcí z kulatiny do 224 cm2 - přírodní akát, dub</t>
  </si>
  <si>
    <t>762395000R00</t>
  </si>
  <si>
    <t>Spojovací a ochranné prostředky pro střechy</t>
  </si>
  <si>
    <t>762195000</t>
  </si>
  <si>
    <t>Spojovací a ochranné prostředky pro mtž stěn</t>
  </si>
  <si>
    <t>762341610RAA</t>
  </si>
  <si>
    <t>kulatina přírodní tvrdá dub - akát, průměr 160-200mm, délka 2-5m</t>
  </si>
  <si>
    <t>dřevo tvrdé dub, akát, hraněné, hoblované 80/120 až 120/140, délka 1-3,5m</t>
  </si>
  <si>
    <t>dřevo tvrdé dub, akát, hraněné, hoblované, délka 1-4m</t>
  </si>
  <si>
    <t>762215000R00</t>
  </si>
  <si>
    <t>762211140RAA</t>
  </si>
  <si>
    <t>fošny SM hoblované, tl.25-50mm, délka 1-4m</t>
  </si>
  <si>
    <t>fošny SM, TL. 50mm, Š=150mm, hoblované, délka 3,5m</t>
  </si>
  <si>
    <t>řezivo SM hraněné, hoblované, 80/200 až 160/160, délka 1 až 3,6m</t>
  </si>
  <si>
    <t>NAB.1</t>
  </si>
  <si>
    <t>Spojovací a ochranné prostředky k montáži schodiště</t>
  </si>
  <si>
    <t>762395001</t>
  </si>
  <si>
    <t>kpl</t>
  </si>
  <si>
    <t>Svorníky - šroubová tyč, podložky, matky, M12 (dle PD)</t>
  </si>
  <si>
    <t>Dodávka dřevěné palisády (průměr do 100mm, délka cca 140bm)</t>
  </si>
  <si>
    <t>Konstrukce doplňkové stavební</t>
  </si>
  <si>
    <t>Přesun hmot</t>
  </si>
  <si>
    <t>Chomoutovské jezero</t>
  </si>
  <si>
    <t>Lešení</t>
  </si>
  <si>
    <t>Sloupy a pilíře, stožáry a stojky</t>
  </si>
  <si>
    <t>celkem bez DPH</t>
  </si>
  <si>
    <t>Dodávka a montáž lavička dl.1,15m</t>
  </si>
  <si>
    <t>Dodávka a montáž lavička dl.1,60m</t>
  </si>
  <si>
    <t>ks</t>
  </si>
  <si>
    <t>24</t>
  </si>
  <si>
    <t>25</t>
  </si>
  <si>
    <t>26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</si>
  <si>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</si>
  <si>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</si>
  <si>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</si>
  <si>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</si>
  <si>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</si>
  <si>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</si>
  <si>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</si>
  <si>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</si>
  <si>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</si>
  <si>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</si>
  <si>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</si>
  <si>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</si>
  <si>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</si>
  <si>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</si>
  <si>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Výkop studny spouštěné v hor.1-4, hl.do 10 m</t>
  </si>
  <si>
    <t>162201102R00</t>
  </si>
  <si>
    <t>Vodorovné přemístění výkopku z hor.1-4 do 50 m</t>
  </si>
  <si>
    <t>161101101R00</t>
  </si>
  <si>
    <t>Svislé přemístění výkopku z hor.1-4 do 2,5 m</t>
  </si>
  <si>
    <t>275313611RAA</t>
  </si>
  <si>
    <t>274313611RXX</t>
  </si>
  <si>
    <t>Beton základových pasů prostý C 16/20</t>
  </si>
  <si>
    <t>Konstrukce zámečnické</t>
  </si>
  <si>
    <t>Konstrukce tesařské - ornitologická věž</t>
  </si>
  <si>
    <t>Skruž studniční TBS 1000/800/90 mm</t>
  </si>
  <si>
    <t>7a</t>
  </si>
  <si>
    <t>Výroba a montáž kov. Atyp.kcí do 5 kg/ks-botky do zákl.pasu, 4ks</t>
  </si>
  <si>
    <t>762123110R00</t>
  </si>
  <si>
    <t>Montáž stěn, z fošen hobl.do 100cm2, hranolů - zábradlí, parapety, SM</t>
  </si>
  <si>
    <t>762122131R00</t>
  </si>
  <si>
    <t>Montáž bednění stěn, z fošen do 60mm - zábradlí, parapety, SM</t>
  </si>
  <si>
    <t>762332110RAA</t>
  </si>
  <si>
    <t>762332120RAA</t>
  </si>
  <si>
    <t>762332130RAA</t>
  </si>
  <si>
    <t>005</t>
  </si>
  <si>
    <t>Rokytnický rybník</t>
  </si>
  <si>
    <t>Rybník Nesyt</t>
  </si>
  <si>
    <t>Oprava Mlýnského rybníka</t>
  </si>
  <si>
    <t>006</t>
  </si>
  <si>
    <t>Rybník Žabakor</t>
  </si>
  <si>
    <t>112101101R00</t>
  </si>
  <si>
    <t>Kácení stromů listnatých o průměru kmene 10-30 cm</t>
  </si>
  <si>
    <t>133201101R00</t>
  </si>
  <si>
    <t>Hloubení šachet v hor.3 do 100 m3</t>
  </si>
  <si>
    <t>181101101R00</t>
  </si>
  <si>
    <t>Úprava pláně v zářezech v hor. 1-4, bez zhutnění</t>
  </si>
  <si>
    <t>Dodávka a montáž lavička 1,6m</t>
  </si>
  <si>
    <t>fošny tvrdé dub, akát, hraněné, hoblované 20/220mm, dl. do 4,2m</t>
  </si>
  <si>
    <t>111201111R00</t>
  </si>
  <si>
    <t>Drcení větví do průměru 10cm</t>
  </si>
  <si>
    <t>111251119R00</t>
  </si>
  <si>
    <t>Drcení větví do průměru 19cm</t>
  </si>
  <si>
    <t>Výroba a montáž kov. atyp.kcí do 5 kg/ks-botky do zákl.pasu, 2ks</t>
  </si>
  <si>
    <t>762332140RAA</t>
  </si>
  <si>
    <t xml:space="preserve">Montáž vázaných krovů pravidelných do 450cm2 - hraněné dřevo akát, dub </t>
  </si>
  <si>
    <t>dřevo tvrdé dub, akát, hraněné, hoblované 200/200mm, délka 2,5 - 4,0m</t>
  </si>
  <si>
    <t>dřevo tvrdé dub, akát, hraněné, hoblované 200/200mm, délka 2,5-4,0m</t>
  </si>
  <si>
    <t>00</t>
  </si>
  <si>
    <t>007</t>
  </si>
  <si>
    <t>Veselský rybník</t>
  </si>
  <si>
    <t>Rybník Kotvice</t>
  </si>
  <si>
    <t>111203204R00</t>
  </si>
  <si>
    <t>Odstranění křovin s ponecháním kořenů při LTM</t>
  </si>
  <si>
    <t>Odkopávky nezapažené v hor. 3 do 100 m3</t>
  </si>
  <si>
    <t>181101101RAA</t>
  </si>
  <si>
    <t>Úprava pláně v zářez.a násypech v hor. 1-4, bez zhutnění</t>
  </si>
  <si>
    <t>998011001R00</t>
  </si>
  <si>
    <t>Přesun hmot pro budovy výšky do 6 m</t>
  </si>
  <si>
    <t>Bednění základových pasů zřízení</t>
  </si>
  <si>
    <t>Bednění základových pasů odstranění</t>
  </si>
  <si>
    <t>274351215R00</t>
  </si>
  <si>
    <t>274351216R00</t>
  </si>
  <si>
    <t>Úprava základových kotev(pol.13) a botek žárovým zinkováním</t>
  </si>
  <si>
    <t>Výztuž základových patek z betonářské oceli B500A</t>
  </si>
  <si>
    <t>275261214R00</t>
  </si>
  <si>
    <t>Výroba a montáž kov. atypických konstr. do 5 kg/ks-botky, 2ks</t>
  </si>
  <si>
    <t>Úprava základových kotev(pol.15) a botek žárovým zinkováním</t>
  </si>
  <si>
    <t>Přesun hmot budovy výšky do 6 m</t>
  </si>
  <si>
    <t>275316131R00</t>
  </si>
  <si>
    <t>Dodávka a montáž základových kotev (5x2xUč.100 dle PD)</t>
  </si>
  <si>
    <t>Úprava základových kotev(pol.11) a botek žárovým zinkováním</t>
  </si>
  <si>
    <t>fošny akát, dub, hoblované, tl. 30mm, š= 120mm, délka do 1,5m</t>
  </si>
  <si>
    <t>762731140R00</t>
  </si>
  <si>
    <t>Montáž vázaných konstrukcí z kulatiny do 450 cm2 - přírodní akát, dub</t>
  </si>
  <si>
    <t>112101102R00</t>
  </si>
  <si>
    <t>Kácení stromů listnatých o průměru kmene 30-50 cm</t>
  </si>
  <si>
    <t>Výroba a montáž kov. Atyp.kcí do 5 kg/ks-botky do zákl.pasu, 2ks</t>
  </si>
  <si>
    <t>79</t>
  </si>
  <si>
    <t>Demontáž kotevních želez do 5 kg</t>
  </si>
  <si>
    <t>Demontáž kotevních želez do 10 kg</t>
  </si>
  <si>
    <t>979012112R00</t>
  </si>
  <si>
    <t>Svislá doprava suti na výšku do 3,5 m</t>
  </si>
  <si>
    <t>979087007R00</t>
  </si>
  <si>
    <t>Odvoz dřevěných konstrukcí na skládku do 5 km</t>
  </si>
  <si>
    <t>979087008R00</t>
  </si>
  <si>
    <t>Odvoz na skládku dřeva, příplatek za dalších 5 km</t>
  </si>
  <si>
    <t>979087113R00</t>
  </si>
  <si>
    <t>Nakládání vybouraných hmot na dopravní prostředky</t>
  </si>
  <si>
    <t>979087312R00</t>
  </si>
  <si>
    <t>Vodorovné přemístění vyb. hmot nošením do 10 m</t>
  </si>
  <si>
    <t>979095311R00</t>
  </si>
  <si>
    <t>Naložení a složení vybouraných hmot/konstrukcí</t>
  </si>
  <si>
    <t>979990104R00</t>
  </si>
  <si>
    <t>Poplatek za skládku suti - beton</t>
  </si>
  <si>
    <t>979990162R00</t>
  </si>
  <si>
    <t>Poplatek za skládku suti - dřevo impregnované</t>
  </si>
  <si>
    <t>dřevo tvrdé dub, akát, hraněné, hoblované, délka 1-3,2m</t>
  </si>
  <si>
    <t>dřevo tvrdé dub, akát, hraněné, hoblované 200/200mm, délka 2,5-4,5m</t>
  </si>
  <si>
    <t>fošny SM, TL. 50mm, Š=170mm, hoblované, délka 3,5m</t>
  </si>
  <si>
    <t>60517111</t>
  </si>
  <si>
    <t>Latě střešní 60/40mm, SM</t>
  </si>
  <si>
    <t>762342203R00</t>
  </si>
  <si>
    <t>Montáž laťování střechy vzdálenost latí 22-36cm</t>
  </si>
  <si>
    <t>76299001RAA</t>
  </si>
  <si>
    <t>Rákosová krytina na latě</t>
  </si>
  <si>
    <t>Dodávka a montáž lavička 2,0m</t>
  </si>
  <si>
    <t>Bourání a dmontáže</t>
  </si>
  <si>
    <t xml:space="preserve">Lešení </t>
  </si>
  <si>
    <t xml:space="preserve">    </t>
  </si>
  <si>
    <t>05</t>
  </si>
  <si>
    <t>Komunikace</t>
  </si>
  <si>
    <t>odhad</t>
  </si>
  <si>
    <t>Napojení rampy na stávající cyklostezku, cca 4,5m2</t>
  </si>
  <si>
    <t>767995103R00</t>
  </si>
  <si>
    <t>998767101R00</t>
  </si>
  <si>
    <t>Přesun hmot zámečnické výrobky do 6m výšky</t>
  </si>
  <si>
    <t>275321311R00</t>
  </si>
  <si>
    <t>Beton základových patek železový C 16/20</t>
  </si>
  <si>
    <t>275321311</t>
  </si>
  <si>
    <t>Výroba a montáž atypických kcí do 20kg/ks, 20x2xU č.100, po 16,96kg</t>
  </si>
  <si>
    <t>Výroba a montáž kov. atypických konstr. do 5 kg/ks-botky, 8ks po 4,6kg</t>
  </si>
  <si>
    <t>Položení podlah hoblovaných na sraz z prken - hoblované fošny tl.50mm (50/170, SM)+ podlaha rampy - DUB, AKÁT</t>
  </si>
  <si>
    <t>fošny SM, tl.50mm, Š=170mm, hoblované, délka 3,5m</t>
  </si>
  <si>
    <t>fošny akát, dub tl.50mm, š=160mm, hoblované, délka 1,5m</t>
  </si>
  <si>
    <t>Montáž vázaných krovů pravidelných do 224 cm2 - hraněné dřevo akát, dub</t>
  </si>
  <si>
    <t>Montáž vázaných krovů pravidelných do 288 cm2 - hraněné dřevo akát, dub</t>
  </si>
  <si>
    <t>762711211R00</t>
  </si>
  <si>
    <t>762711212R00</t>
  </si>
  <si>
    <t>dřevo tvrdé dub, akát, hraněné, hoblov.100/120mm, 50/100, 100/140,délka 1,0-3,6m</t>
  </si>
  <si>
    <t>Spojovací prostředky pro vázané konstrukce</t>
  </si>
  <si>
    <t>řezivo SM hraněné, hoblované, 80/120 až 160/160, délka 1 až 3,6m</t>
  </si>
  <si>
    <t>dřevo tvrdé dub, akát, hraněné, hoblované 80/200, 80/120, délka 2,0-4,0m</t>
  </si>
  <si>
    <t xml:space="preserve">Objekt:     002 Rybník Nesyt </t>
  </si>
  <si>
    <t>002 Rybník Nesyt</t>
  </si>
  <si>
    <t>004     Rokytnický rybník</t>
  </si>
  <si>
    <t>005 Rybník Žabakor</t>
  </si>
  <si>
    <t>006 Veselský rybník</t>
  </si>
  <si>
    <t>007 Rybník Kotvice</t>
  </si>
  <si>
    <t>Objekt:     003  Mlýnský rybník - oprava ornitologické pozorovatelny</t>
  </si>
  <si>
    <t>Objekt:     004 Rokytnický rybník</t>
  </si>
  <si>
    <t>Objekt:     006 Veselský rybník</t>
  </si>
  <si>
    <t>Objekt:     007 Rybník Kotvice</t>
  </si>
  <si>
    <t>Ing.Mandlová Z.</t>
  </si>
  <si>
    <t>Svislé přemístění výkopku do 2,5m ručně (kbelíky)</t>
  </si>
  <si>
    <t>Ing.Mandlová Z..</t>
  </si>
  <si>
    <t>Úprava základových kotev a botek žárovým zinkováním</t>
  </si>
  <si>
    <t>998762194RAA</t>
  </si>
  <si>
    <t>Příplatek za zvětšený přesun - ruční přeprava materiálu</t>
  </si>
  <si>
    <t>47</t>
  </si>
  <si>
    <t>fošny SM, TL. 50mm, Š=150mm, hoblované, délka do 3,5m</t>
  </si>
  <si>
    <t>Bednění střech z hobl. SM prken s přesahem, náhr.pol. dřevěná krytina</t>
  </si>
  <si>
    <t>76201</t>
  </si>
  <si>
    <t>76202</t>
  </si>
  <si>
    <t>003 Oprava Mlýnský rybník</t>
  </si>
  <si>
    <t>76203</t>
  </si>
  <si>
    <t>762911124R00</t>
  </si>
  <si>
    <t>Impregnace řeziva tlakovakuová</t>
  </si>
  <si>
    <t>fošna dub, akát hraněné, hoblované 20/220mm, délka od 0,5m do 4,1m</t>
  </si>
  <si>
    <t>Dodávka a montáž lavičky dl.2m</t>
  </si>
  <si>
    <t>Dodávka a montáž lavičky dl.1,15m</t>
  </si>
  <si>
    <t>76299RBB</t>
  </si>
  <si>
    <t>Kompletace díla</t>
  </si>
  <si>
    <t>50</t>
  </si>
  <si>
    <t>941955004RAA</t>
  </si>
  <si>
    <t>Montážní plošina +lešení lehké pomocné, výška podlahy do 3,5 m</t>
  </si>
  <si>
    <t>43</t>
  </si>
  <si>
    <t>44</t>
  </si>
  <si>
    <t>45</t>
  </si>
  <si>
    <t>46</t>
  </si>
  <si>
    <t>48</t>
  </si>
  <si>
    <t>49</t>
  </si>
  <si>
    <t>51</t>
  </si>
  <si>
    <t>52</t>
  </si>
  <si>
    <t>53</t>
  </si>
  <si>
    <t>54</t>
  </si>
  <si>
    <t>76252001RAA</t>
  </si>
  <si>
    <t>Protiskluzová úprava hoblovaných fošen rampy (dub, akát) frézováním</t>
  </si>
  <si>
    <t>Žárové zinkování kotevních prvků U100 a botek</t>
  </si>
  <si>
    <t>Vyčištění prostoru stávající pozorovatelny od náletových dřevin</t>
  </si>
  <si>
    <t>Odkopání zeminy kolem stávajících základových patek</t>
  </si>
  <si>
    <t>Dobetonování nového základ.pasu, beton prostý C 16/20 - kotvení schodiště</t>
  </si>
  <si>
    <t>Výztuž dobetonávky základových patek z betonářské oceli B500A, propojení patky armaturou do 1celku</t>
  </si>
  <si>
    <t>Úpravy a demontáže</t>
  </si>
  <si>
    <t>Demontáž poškozených konstrukcí krovů z hranolů do 224 cm2</t>
  </si>
  <si>
    <t>Demontáž poškozené podlahy z prken tl. do 3,2 cm</t>
  </si>
  <si>
    <t>Odbourání základů z betonu prostého - nepotřebné patky</t>
  </si>
  <si>
    <t>Zesílení stávajících bet.patek betonem C 16/20, doplnění nových patek</t>
  </si>
  <si>
    <t>Demontáž stávajícího schodiště bez podstupnic š. do 1,5 m</t>
  </si>
  <si>
    <t>Demontáž poškozeného bednění střech rovných z prken hrubých</t>
  </si>
  <si>
    <t>Odbourání ŽB překladů prefa a trámů pro opravu obvodového pláště</t>
  </si>
  <si>
    <t>Konstrukce tesařské - oprava a doplnění konstrukcí</t>
  </si>
  <si>
    <t>Doplnění bednění stěn, z fošen do 60mm - zábradlí, parapety, SM</t>
  </si>
  <si>
    <t>Doplnění vázaných krovů pravidelných do 120 cm2 - hraněné dřevo akát, dub</t>
  </si>
  <si>
    <t>Doplnění vázaných krovů pravidelných do 120 cm2 - hraněné dřevo SM</t>
  </si>
  <si>
    <t>Doplnění vázaných krovů pravidelných do 224 cm2 - hraněné dřevo SM</t>
  </si>
  <si>
    <t>Doplnění vázaných krovů pravidelných do 288 cm2 - hraněné dřevo SM</t>
  </si>
  <si>
    <t xml:space="preserve">Doplnění vázaných krovů pravidelných do 450cm2 - hraněné dřevo akát, dub </t>
  </si>
  <si>
    <t>112201101VK</t>
  </si>
  <si>
    <t>121201102VK</t>
  </si>
  <si>
    <t>275321103VK</t>
  </si>
  <si>
    <t>274313104VK</t>
  </si>
  <si>
    <t>275261105VK</t>
  </si>
  <si>
    <t>274313106VK</t>
  </si>
  <si>
    <t>941955107VK</t>
  </si>
  <si>
    <t>762212107VK</t>
  </si>
  <si>
    <t>762311108VK</t>
  </si>
  <si>
    <t>762311109VK</t>
  </si>
  <si>
    <t>762331110VK</t>
  </si>
  <si>
    <t>762341111VK</t>
  </si>
  <si>
    <t>762521112VK</t>
  </si>
  <si>
    <t>961044113VK</t>
  </si>
  <si>
    <t>964011114VK</t>
  </si>
  <si>
    <t>762122115VK</t>
  </si>
  <si>
    <t>762332116VK</t>
  </si>
  <si>
    <t>762332117VK</t>
  </si>
  <si>
    <t>762332118VK</t>
  </si>
  <si>
    <t>762332119VK</t>
  </si>
  <si>
    <t>762332120VK</t>
  </si>
  <si>
    <t>762342121VK</t>
  </si>
  <si>
    <t>Doplnění laťování střechy vzdálenost latí 22-36cm</t>
  </si>
  <si>
    <t>76299122VK</t>
  </si>
  <si>
    <t>762211123VK</t>
  </si>
  <si>
    <t>Oprava schodiště přímočarého bez podst. š.do 1,5 m</t>
  </si>
  <si>
    <t>Doplnění podlah na sraz z prken - hoblované fošny tl.50mm (50/170, SM)</t>
  </si>
  <si>
    <t>Oprava lavičky 2,0m</t>
  </si>
  <si>
    <t>762125VK</t>
  </si>
  <si>
    <t>76252124VK</t>
  </si>
  <si>
    <t>Základy - oprava a doplnění</t>
  </si>
  <si>
    <t>Impregnace řeziva tlakovakuová pro doplněné řezivo</t>
  </si>
  <si>
    <t>Beton základových patek prostý  C16/20</t>
  </si>
  <si>
    <t>Beton základových patek prostý C 16/20</t>
  </si>
  <si>
    <t xml:space="preserve">Konstrukce tesařské </t>
  </si>
  <si>
    <t>Objekt:     005 Rybník Žabakor</t>
  </si>
  <si>
    <t>28a</t>
  </si>
  <si>
    <t>fošny střecha, akát, dub, 20/220mm, délka 0,5 - 4,1m</t>
  </si>
  <si>
    <t>Svislé konstrukce</t>
  </si>
  <si>
    <t>04</t>
  </si>
  <si>
    <t>96</t>
  </si>
  <si>
    <t>Bednění střech z hobl. DUB. prken s přesahem, náhr.pol.</t>
  </si>
  <si>
    <t>dřevo tvrdé dub, akát, PŘÍRODNÍ DN200, 140mm, délka 2,5 - 4,0m</t>
  </si>
  <si>
    <t>Montáž vázaných konstrukcí hraněných do 120cm2, dub, akát (rampa)</t>
  </si>
  <si>
    <t>Montáž vázaných konstrukcí hraněných do 224cm2, dub, akát (rampa)</t>
  </si>
  <si>
    <t>Bednění střech z hobl. prken dub, akát s přesahem, náhr.pol.</t>
  </si>
  <si>
    <t>fošny tvrdé, dub, akát, 30/120mm, délka 1,6m</t>
  </si>
  <si>
    <t>fošny tvrdé, dub, akát, 40/170mm, délka 1,6m</t>
  </si>
  <si>
    <t>fošny DUB, AKÁT hoblované, 20/220mm, délka 1-4m</t>
  </si>
  <si>
    <t>dřevo tvrdé dub, akát, hraněné, hoblov.100/120mm, 80/120, 80/200, délka 1,0-3,6m</t>
  </si>
  <si>
    <t>Dokončení díla</t>
  </si>
  <si>
    <t>Objekt:     001  Chomoutovské jezero</t>
  </si>
  <si>
    <t>Montážní plošina +lešení lehké pomocné, výška podlahy do 4 m</t>
  </si>
  <si>
    <t>941955005RAA</t>
  </si>
  <si>
    <t>Předběžná cena</t>
  </si>
  <si>
    <t>Cena celkem vč.DPH</t>
  </si>
  <si>
    <t>Cena celkem bez DPH</t>
  </si>
  <si>
    <t>Cena celkem za stavbu včetně DPH</t>
  </si>
  <si>
    <t>Úpravy, demontáže</t>
  </si>
  <si>
    <t>pouze ZRN</t>
  </si>
  <si>
    <t>Konstrukce (zámečnické)</t>
  </si>
  <si>
    <t>VARIANTA A</t>
  </si>
  <si>
    <t>SMRKOVÉ DŘEVO NAHRAZENO MODŘÍNEM</t>
  </si>
  <si>
    <t>fošny MODŘÍN hoblované, tl.25-50mm, délka 1-4m</t>
  </si>
  <si>
    <t>řezivo MODŘÍN hraněné, hoblované, 80/200 až 160/160, délka 1 až 3,6m</t>
  </si>
  <si>
    <t>fošny MODŘÍN TL. 50mm, Š=150mm, hoblované, délka do 3,5m</t>
  </si>
  <si>
    <t>VARIANTA B</t>
  </si>
  <si>
    <t>SMRKOVÉ DŘEVO NAHRAZENO BOROVICÍ</t>
  </si>
  <si>
    <t>fošny BOROVICE hoblované, tl.25-50mm, délka 1-4m</t>
  </si>
  <si>
    <t>řezivo BOROVICE hraněné, hoblované, 80/200 až 160/160, délka 1 až 3,6m</t>
  </si>
  <si>
    <t>fošny BOROVICE, TL. 50mm, Š=150mm, hoblované, délka do 3,5m</t>
  </si>
  <si>
    <t>řezivo MODŘÍN hraněné, hoblované, 80/120 až 160/160, délka 1 až 3,6m</t>
  </si>
  <si>
    <t>Latě střešní 60/40mm, MODŘÍN</t>
  </si>
  <si>
    <t>fošny MODŘÍN tl.50mm, Š=170mm, hoblované, délka 3,5m</t>
  </si>
  <si>
    <t>řezivo BOROVICE hraněné, hoblované, 80/120 až 160/160, délka 1 až 3,6m</t>
  </si>
  <si>
    <t>Latě střešní 60/40mm, BOROVICE</t>
  </si>
  <si>
    <t>fošny MODŘÍN, TL. 50mm, Š=170mm, hoblované, délka 3,5m</t>
  </si>
  <si>
    <t>fošny BOROVICE TL. 50mm, Š=170mm, hoblované, délka 3,5m</t>
  </si>
  <si>
    <t>fošny MODŘÍN, TL. 50mm, Š=150mm, hoblované, délka 3,5m</t>
  </si>
  <si>
    <t>fošny BOROVICE TL. 50mm, Š=150mm, hoblované, délka 3,5m</t>
  </si>
  <si>
    <t>fošny BOROVICE, TL. 50mm, Š=150mm, hoblované, délka 3,5m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</si>
</sst>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16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9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6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" fillId="0" borderId="0" xfId="1" applyFont="1" applyAlignment="1">
      <alignment horizontal="right"/>
    </xf>
    <xf numFmtId="0" fontId="8" fillId="0" borderId="16" xfId="1" applyFont="1" applyBorder="1" applyAlignment="1">
      <alignment horizontal="center" vertical="top"/>
    </xf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0" fillId="2" borderId="15" xfId="1" applyNumberFormat="1" applyFont="1" applyFill="1" applyBorder="1" applyAlignment="1">
      <alignment horizontal="left"/>
    </xf>
    <xf numFmtId="0" fontId="10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1" fillId="0" borderId="0" xfId="1" applyFont="1" applyAlignment="1"/>
    <xf numFmtId="0" fontId="12" fillId="0" borderId="0" xfId="1" applyFont="1" applyBorder="1"/>
    <xf numFmtId="3" fontId="12" fillId="0" borderId="0" xfId="1" applyNumberFormat="1" applyFont="1" applyBorder="1" applyAlignment="1">
      <alignment horizontal="right"/>
    </xf>
    <xf numFmtId="4" fontId="12" fillId="0" borderId="0" xfId="1" applyNumberFormat="1" applyFont="1" applyBorder="1"/>
    <xf numFmtId="0" fontId="11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9" fontId="1" fillId="9" borderId="15" xfId="0" applyNumberFormat="1" applyFont="1" applyFill="1" applyBorder="1" applyAlignment="1" applyProtection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16" xfId="1" applyFont="1" applyBorder="1" applyAlignment="1">
      <alignment vertical="top" wrapText="1"/>
    </xf>
    <xf numFmtId="49" fontId="1" fillId="0" borderId="16" xfId="1" applyNumberFormat="1" applyFont="1" applyBorder="1" applyAlignment="1">
      <alignment horizontal="center" shrinkToFit="1"/>
    </xf>
    <xf numFmtId="4" fontId="1" fillId="0" borderId="16" xfId="1" applyNumberFormat="1" applyFont="1" applyBorder="1" applyAlignment="1">
      <alignment horizontal="right"/>
    </xf>
    <xf numFmtId="49" fontId="7" fillId="0" borderId="63" xfId="0" applyNumberFormat="1" applyFont="1" applyFill="1" applyBorder="1" applyAlignment="1" applyProtection="1">
      <alignment horizontal="center" vertical="center"/>
    </xf>
    <xf numFmtId="49" fontId="7" fillId="0" borderId="64" xfId="0" applyNumberFormat="1" applyFont="1" applyFill="1" applyBorder="1" applyAlignment="1" applyProtection="1">
      <alignment horizontal="left" vertical="center"/>
    </xf>
    <xf numFmtId="49" fontId="7" fillId="0" borderId="64" xfId="0" applyNumberFormat="1" applyFont="1" applyFill="1" applyBorder="1" applyAlignment="1" applyProtection="1">
      <alignment horizontal="center" vertical="center"/>
    </xf>
    <xf numFmtId="49" fontId="7" fillId="0" borderId="65" xfId="0" applyNumberFormat="1" applyFont="1" applyFill="1" applyBorder="1" applyAlignment="1" applyProtection="1">
      <alignment horizontal="center" vertical="center"/>
    </xf>
    <xf numFmtId="0" fontId="7" fillId="0" borderId="44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49" fontId="7" fillId="0" borderId="17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center" vertical="center"/>
    </xf>
    <xf numFmtId="49" fontId="7" fillId="0" borderId="61" xfId="0" applyNumberFormat="1" applyFont="1" applyFill="1" applyBorder="1" applyAlignment="1" applyProtection="1">
      <alignment horizontal="right" vertical="center"/>
    </xf>
    <xf numFmtId="49" fontId="7" fillId="0" borderId="66" xfId="0" applyNumberFormat="1" applyFont="1" applyFill="1" applyBorder="1" applyAlignment="1" applyProtection="1">
      <alignment horizontal="center" vertical="center"/>
    </xf>
    <xf numFmtId="49" fontId="7" fillId="0" borderId="67" xfId="0" applyNumberFormat="1" applyFont="1" applyFill="1" applyBorder="1" applyAlignment="1" applyProtection="1">
      <alignment horizontal="center" vertical="center"/>
    </xf>
    <xf numFmtId="49" fontId="1" fillId="6" borderId="6" xfId="0" applyNumberFormat="1" applyFont="1" applyFill="1" applyBorder="1" applyAlignment="1" applyProtection="1">
      <alignment horizontal="center" vertical="center"/>
    </xf>
    <xf numFmtId="49" fontId="7" fillId="6" borderId="7" xfId="0" applyNumberFormat="1" applyFont="1" applyFill="1" applyBorder="1" applyAlignment="1" applyProtection="1">
      <alignment horizontal="left" vertical="center"/>
    </xf>
    <xf numFmtId="4" fontId="7" fillId="6" borderId="7" xfId="0" applyNumberFormat="1" applyFont="1" applyFill="1" applyBorder="1" applyAlignment="1" applyProtection="1">
      <alignment horizontal="right" vertical="center"/>
    </xf>
    <xf numFmtId="49" fontId="7" fillId="6" borderId="7" xfId="0" applyNumberFormat="1" applyFont="1" applyFill="1" applyBorder="1" applyAlignment="1" applyProtection="1">
      <alignment horizontal="right" vertical="center"/>
    </xf>
    <xf numFmtId="4" fontId="7" fillId="6" borderId="8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7" borderId="15" xfId="0" applyNumberFormat="1" applyFont="1" applyFill="1" applyBorder="1" applyAlignment="1" applyProtection="1">
      <alignment horizontal="right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7" borderId="15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center" vertical="center"/>
    </xf>
    <xf numFmtId="49" fontId="7" fillId="6" borderId="0" xfId="0" applyNumberFormat="1" applyFont="1" applyFill="1" applyBorder="1" applyAlignment="1" applyProtection="1">
      <alignment horizontal="left" vertical="center"/>
    </xf>
    <xf numFmtId="4" fontId="7" fillId="6" borderId="0" xfId="0" applyNumberFormat="1" applyFont="1" applyFill="1" applyBorder="1" applyAlignment="1" applyProtection="1">
      <alignment horizontal="right" vertical="center"/>
    </xf>
    <xf numFmtId="49" fontId="7" fillId="6" borderId="0" xfId="0" applyNumberFormat="1" applyFont="1" applyFill="1" applyBorder="1" applyAlignment="1" applyProtection="1">
      <alignment horizontal="right" vertical="center"/>
    </xf>
    <xf numFmtId="4" fontId="7" fillId="6" borderId="5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left" vertical="center"/>
    </xf>
    <xf numFmtId="0" fontId="7" fillId="6" borderId="2" xfId="0" applyNumberFormat="1" applyFont="1" applyFill="1" applyBorder="1" applyAlignment="1" applyProtection="1">
      <alignment horizontal="center" vertical="center"/>
    </xf>
    <xf numFmtId="0" fontId="7" fillId="6" borderId="2" xfId="0" applyNumberFormat="1" applyFont="1" applyFill="1" applyBorder="1" applyAlignment="1" applyProtection="1">
      <alignment horizontal="left" vertical="center"/>
    </xf>
    <xf numFmtId="4" fontId="7" fillId="6" borderId="2" xfId="0" applyNumberFormat="1" applyFont="1" applyFill="1" applyBorder="1" applyAlignment="1" applyProtection="1">
      <alignment horizontal="right" vertical="center"/>
    </xf>
    <xf numFmtId="4" fontId="7" fillId="9" borderId="15" xfId="0" applyNumberFormat="1" applyFont="1" applyFill="1" applyBorder="1" applyAlignment="1" applyProtection="1">
      <alignment horizontal="right" vertical="center"/>
    </xf>
    <xf numFmtId="4" fontId="1" fillId="9" borderId="15" xfId="0" applyNumberFormat="1" applyFont="1" applyFill="1" applyBorder="1" applyAlignment="1" applyProtection="1">
      <alignment horizontal="right" vertical="center"/>
    </xf>
    <xf numFmtId="0" fontId="1" fillId="9" borderId="15" xfId="0" applyNumberFormat="1" applyFont="1" applyFill="1" applyBorder="1" applyAlignment="1" applyProtection="1">
      <alignment horizontal="center" vertical="center"/>
    </xf>
    <xf numFmtId="0" fontId="1" fillId="9" borderId="15" xfId="0" applyNumberFormat="1" applyFont="1" applyFill="1" applyBorder="1" applyAlignment="1" applyProtection="1">
      <alignment horizontal="right" vertical="center"/>
    </xf>
    <xf numFmtId="0" fontId="7" fillId="8" borderId="17" xfId="1" applyFont="1" applyFill="1" applyBorder="1" applyAlignment="1">
      <alignment horizontal="center"/>
    </xf>
    <xf numFmtId="49" fontId="7" fillId="8" borderId="17" xfId="1" applyNumberFormat="1" applyFont="1" applyFill="1" applyBorder="1" applyAlignment="1">
      <alignment horizontal="left"/>
    </xf>
    <xf numFmtId="0" fontId="7" fillId="8" borderId="1" xfId="1" applyFont="1" applyFill="1" applyBorder="1"/>
    <xf numFmtId="0" fontId="1" fillId="8" borderId="2" xfId="1" applyFont="1" applyFill="1" applyBorder="1" applyAlignment="1">
      <alignment horizontal="center"/>
    </xf>
    <xf numFmtId="0" fontId="1" fillId="8" borderId="2" xfId="1" applyNumberFormat="1" applyFont="1" applyFill="1" applyBorder="1" applyAlignment="1">
      <alignment horizontal="right"/>
    </xf>
    <xf numFmtId="0" fontId="1" fillId="8" borderId="6" xfId="1" applyNumberFormat="1" applyFont="1" applyFill="1" applyBorder="1"/>
    <xf numFmtId="0" fontId="1" fillId="8" borderId="8" xfId="1" applyNumberFormat="1" applyFont="1" applyFill="1" applyBorder="1"/>
    <xf numFmtId="4" fontId="7" fillId="8" borderId="3" xfId="1" applyNumberFormat="1" applyFont="1" applyFill="1" applyBorder="1"/>
    <xf numFmtId="49" fontId="1" fillId="0" borderId="15" xfId="1" applyNumberFormat="1" applyFont="1" applyBorder="1" applyAlignment="1">
      <alignment horizontal="left" vertical="top"/>
    </xf>
    <xf numFmtId="0" fontId="1" fillId="0" borderId="15" xfId="1" applyFont="1" applyBorder="1" applyAlignment="1">
      <alignment vertical="top" wrapText="1"/>
    </xf>
    <xf numFmtId="49" fontId="1" fillId="0" borderId="15" xfId="1" applyNumberFormat="1" applyFont="1" applyBorder="1" applyAlignment="1">
      <alignment horizontal="center" shrinkToFit="1"/>
    </xf>
    <xf numFmtId="4" fontId="1" fillId="0" borderId="15" xfId="1" applyNumberFormat="1" applyFont="1" applyBorder="1" applyAlignment="1">
      <alignment horizontal="right"/>
    </xf>
    <xf numFmtId="4" fontId="1" fillId="0" borderId="15" xfId="1" applyNumberFormat="1" applyFont="1" applyBorder="1"/>
    <xf numFmtId="168" fontId="1" fillId="0" borderId="15" xfId="1" applyNumberFormat="1" applyFont="1" applyBorder="1"/>
    <xf numFmtId="3" fontId="7" fillId="0" borderId="0" xfId="0" applyNumberFormat="1" applyFont="1"/>
    <xf numFmtId="0" fontId="7" fillId="8" borderId="2" xfId="1" applyFont="1" applyFill="1" applyBorder="1" applyAlignment="1">
      <alignment horizontal="center"/>
    </xf>
    <xf numFmtId="0" fontId="7" fillId="8" borderId="2" xfId="1" applyFont="1" applyFill="1" applyBorder="1"/>
    <xf numFmtId="0" fontId="1" fillId="0" borderId="6" xfId="1" applyFont="1" applyBorder="1" applyAlignment="1">
      <alignment vertical="top" wrapText="1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9" borderId="15" xfId="0" applyNumberFormat="1" applyFont="1" applyFill="1" applyBorder="1" applyAlignment="1" applyProtection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3" fontId="0" fillId="0" borderId="0" xfId="0" applyNumberFormat="1"/>
    <xf numFmtId="0" fontId="1" fillId="0" borderId="0" xfId="2" applyFont="1" applyAlignment="1">
      <alignment vertical="center"/>
    </xf>
    <xf numFmtId="0" fontId="13" fillId="0" borderId="0" xfId="0" applyFont="1"/>
    <xf numFmtId="49" fontId="7" fillId="0" borderId="63" xfId="2" applyNumberFormat="1" applyFont="1" applyFill="1" applyBorder="1" applyAlignment="1" applyProtection="1">
      <alignment horizontal="center" vertical="center"/>
    </xf>
    <xf numFmtId="49" fontId="7" fillId="0" borderId="64" xfId="2" applyNumberFormat="1" applyFont="1" applyFill="1" applyBorder="1" applyAlignment="1" applyProtection="1">
      <alignment horizontal="left" vertical="center"/>
    </xf>
    <xf numFmtId="49" fontId="7" fillId="0" borderId="64" xfId="2" applyNumberFormat="1" applyFont="1" applyFill="1" applyBorder="1" applyAlignment="1" applyProtection="1">
      <alignment horizontal="center" vertical="center"/>
    </xf>
    <xf numFmtId="49" fontId="7" fillId="0" borderId="65" xfId="2" applyNumberFormat="1" applyFont="1" applyFill="1" applyBorder="1" applyAlignment="1" applyProtection="1">
      <alignment horizontal="center" vertical="center"/>
    </xf>
    <xf numFmtId="0" fontId="7" fillId="0" borderId="44" xfId="2" applyNumberFormat="1" applyFont="1" applyFill="1" applyBorder="1" applyAlignment="1" applyProtection="1">
      <alignment horizontal="center" vertical="center"/>
    </xf>
    <xf numFmtId="49" fontId="1" fillId="0" borderId="68" xfId="2" applyNumberFormat="1" applyFont="1" applyFill="1" applyBorder="1" applyAlignment="1" applyProtection="1">
      <alignment horizontal="center" vertical="center"/>
    </xf>
    <xf numFmtId="49" fontId="1" fillId="0" borderId="69" xfId="2" applyNumberFormat="1" applyFont="1" applyFill="1" applyBorder="1" applyAlignment="1" applyProtection="1">
      <alignment horizontal="left" vertical="center"/>
    </xf>
    <xf numFmtId="49" fontId="7" fillId="0" borderId="69" xfId="2" applyNumberFormat="1" applyFont="1" applyFill="1" applyBorder="1" applyAlignment="1" applyProtection="1">
      <alignment horizontal="left" vertical="center"/>
    </xf>
    <xf numFmtId="49" fontId="1" fillId="0" borderId="69" xfId="2" applyNumberFormat="1" applyFont="1" applyFill="1" applyBorder="1" applyAlignment="1" applyProtection="1">
      <alignment horizontal="center" vertical="center"/>
    </xf>
    <xf numFmtId="49" fontId="7" fillId="0" borderId="70" xfId="2" applyNumberFormat="1" applyFont="1" applyFill="1" applyBorder="1" applyAlignment="1" applyProtection="1">
      <alignment horizontal="right" vertical="center"/>
    </xf>
    <xf numFmtId="49" fontId="7" fillId="0" borderId="41" xfId="2" applyNumberFormat="1" applyFont="1" applyFill="1" applyBorder="1" applyAlignment="1" applyProtection="1">
      <alignment horizontal="center" vertical="center"/>
    </xf>
    <xf numFmtId="49" fontId="7" fillId="0" borderId="71" xfId="2" applyNumberFormat="1" applyFont="1" applyFill="1" applyBorder="1" applyAlignment="1" applyProtection="1">
      <alignment horizontal="center" vertical="center"/>
    </xf>
    <xf numFmtId="49" fontId="1" fillId="6" borderId="72" xfId="2" applyNumberFormat="1" applyFont="1" applyFill="1" applyBorder="1" applyAlignment="1" applyProtection="1">
      <alignment horizontal="center" vertical="center"/>
    </xf>
    <xf numFmtId="49" fontId="7" fillId="6" borderId="72" xfId="2" applyNumberFormat="1" applyFont="1" applyFill="1" applyBorder="1" applyAlignment="1" applyProtection="1">
      <alignment horizontal="left" vertical="center"/>
    </xf>
    <xf numFmtId="4" fontId="7" fillId="6" borderId="72" xfId="2" applyNumberFormat="1" applyFont="1" applyFill="1" applyBorder="1" applyAlignment="1" applyProtection="1">
      <alignment horizontal="right" vertical="center"/>
    </xf>
    <xf numFmtId="49" fontId="7" fillId="6" borderId="72" xfId="2" applyNumberFormat="1" applyFont="1" applyFill="1" applyBorder="1" applyAlignment="1" applyProtection="1">
      <alignment horizontal="right" vertical="center"/>
    </xf>
    <xf numFmtId="49" fontId="1" fillId="0" borderId="15" xfId="2" applyNumberFormat="1" applyFont="1" applyFill="1" applyBorder="1" applyAlignment="1" applyProtection="1">
      <alignment horizontal="center" vertical="center"/>
    </xf>
    <xf numFmtId="49" fontId="1" fillId="0" borderId="15" xfId="2" applyNumberFormat="1" applyFont="1" applyFill="1" applyBorder="1" applyAlignment="1" applyProtection="1">
      <alignment horizontal="left" vertical="center"/>
    </xf>
    <xf numFmtId="4" fontId="1" fillId="0" borderId="15" xfId="2" applyNumberFormat="1" applyFont="1" applyFill="1" applyBorder="1" applyAlignment="1" applyProtection="1">
      <alignment horizontal="right" vertical="center"/>
    </xf>
    <xf numFmtId="49" fontId="1" fillId="6" borderId="0" xfId="2" applyNumberFormat="1" applyFont="1" applyFill="1" applyBorder="1" applyAlignment="1" applyProtection="1">
      <alignment horizontal="center" vertical="center"/>
    </xf>
    <xf numFmtId="49" fontId="7" fillId="6" borderId="0" xfId="2" applyNumberFormat="1" applyFont="1" applyFill="1" applyBorder="1" applyAlignment="1" applyProtection="1">
      <alignment horizontal="left" vertical="center"/>
    </xf>
    <xf numFmtId="4" fontId="7" fillId="6" borderId="0" xfId="2" applyNumberFormat="1" applyFont="1" applyFill="1" applyBorder="1" applyAlignment="1" applyProtection="1">
      <alignment horizontal="right" vertical="center"/>
    </xf>
    <xf numFmtId="49" fontId="7" fillId="6" borderId="0" xfId="2" applyNumberFormat="1" applyFont="1" applyFill="1" applyBorder="1" applyAlignment="1" applyProtection="1">
      <alignment horizontal="right" vertical="center"/>
    </xf>
    <xf numFmtId="49" fontId="1" fillId="0" borderId="15" xfId="3" applyNumberFormat="1" applyFont="1" applyFill="1" applyBorder="1" applyAlignment="1" applyProtection="1">
      <alignment horizontal="left" vertical="center" wrapText="1"/>
    </xf>
    <xf numFmtId="49" fontId="7" fillId="10" borderId="1" xfId="2" applyNumberFormat="1" applyFont="1" applyFill="1" applyBorder="1" applyAlignment="1" applyProtection="1">
      <alignment horizontal="center" vertical="center"/>
    </xf>
    <xf numFmtId="49" fontId="7" fillId="10" borderId="2" xfId="2" applyNumberFormat="1" applyFont="1" applyFill="1" applyBorder="1" applyAlignment="1" applyProtection="1">
      <alignment horizontal="left" vertical="center"/>
    </xf>
    <xf numFmtId="49" fontId="7" fillId="10" borderId="2" xfId="2" applyNumberFormat="1" applyFont="1" applyFill="1" applyBorder="1" applyAlignment="1" applyProtection="1">
      <alignment horizontal="center" vertical="center"/>
    </xf>
    <xf numFmtId="4" fontId="7" fillId="10" borderId="2" xfId="2" applyNumberFormat="1" applyFont="1" applyFill="1" applyBorder="1" applyAlignment="1" applyProtection="1">
      <alignment horizontal="right" vertical="center"/>
    </xf>
    <xf numFmtId="4" fontId="7" fillId="10" borderId="3" xfId="2" applyNumberFormat="1" applyFont="1" applyFill="1" applyBorder="1" applyAlignment="1" applyProtection="1">
      <alignment horizontal="right" vertical="center"/>
    </xf>
    <xf numFmtId="49" fontId="1" fillId="0" borderId="15" xfId="3" applyNumberFormat="1" applyFont="1" applyFill="1" applyBorder="1" applyAlignment="1" applyProtection="1">
      <alignment horizontal="left" vertical="center"/>
    </xf>
    <xf numFmtId="49" fontId="1" fillId="0" borderId="15" xfId="3" applyNumberFormat="1" applyFont="1" applyFill="1" applyBorder="1" applyAlignment="1" applyProtection="1">
      <alignment horizontal="center" vertical="center"/>
    </xf>
    <xf numFmtId="4" fontId="1" fillId="0" borderId="15" xfId="3" applyNumberFormat="1" applyFont="1" applyFill="1" applyBorder="1" applyAlignment="1" applyProtection="1">
      <alignment horizontal="right" vertical="center"/>
    </xf>
    <xf numFmtId="4" fontId="1" fillId="7" borderId="15" xfId="3" applyNumberFormat="1" applyFont="1" applyFill="1" applyBorder="1" applyAlignment="1" applyProtection="1">
      <alignment horizontal="right" vertical="center"/>
    </xf>
    <xf numFmtId="49" fontId="1" fillId="6" borderId="1" xfId="2" applyNumberFormat="1" applyFont="1" applyFill="1" applyBorder="1" applyAlignment="1" applyProtection="1">
      <alignment horizontal="center" vertical="center"/>
    </xf>
    <xf numFmtId="49" fontId="7" fillId="6" borderId="2" xfId="2" applyNumberFormat="1" applyFont="1" applyFill="1" applyBorder="1" applyAlignment="1" applyProtection="1">
      <alignment horizontal="left" vertical="center"/>
    </xf>
    <xf numFmtId="4" fontId="7" fillId="11" borderId="2" xfId="2" applyNumberFormat="1" applyFont="1" applyFill="1" applyBorder="1" applyAlignment="1" applyProtection="1">
      <alignment horizontal="right" vertical="center"/>
    </xf>
    <xf numFmtId="49" fontId="7" fillId="11" borderId="2" xfId="2" applyNumberFormat="1" applyFont="1" applyFill="1" applyBorder="1" applyAlignment="1" applyProtection="1">
      <alignment horizontal="right" vertical="center"/>
    </xf>
    <xf numFmtId="4" fontId="7" fillId="11" borderId="3" xfId="2" applyNumberFormat="1" applyFont="1" applyFill="1" applyBorder="1" applyAlignment="1" applyProtection="1">
      <alignment horizontal="right" vertical="center"/>
    </xf>
    <xf numFmtId="4" fontId="7" fillId="6" borderId="0" xfId="2" applyNumberFormat="1" applyFont="1" applyFill="1" applyBorder="1" applyAlignment="1" applyProtection="1">
      <alignment vertical="center"/>
    </xf>
    <xf numFmtId="49" fontId="1" fillId="9" borderId="15" xfId="2" applyNumberFormat="1" applyFont="1" applyFill="1" applyBorder="1" applyAlignment="1" applyProtection="1">
      <alignment horizontal="center" vertical="center"/>
    </xf>
    <xf numFmtId="49" fontId="1" fillId="9" borderId="16" xfId="2" applyNumberFormat="1" applyFont="1" applyFill="1" applyBorder="1" applyAlignment="1" applyProtection="1">
      <alignment horizontal="center" vertical="center"/>
    </xf>
    <xf numFmtId="49" fontId="7" fillId="11" borderId="1" xfId="2" applyNumberFormat="1" applyFont="1" applyFill="1" applyBorder="1" applyAlignment="1" applyProtection="1">
      <alignment horizontal="center" vertical="center"/>
    </xf>
    <xf numFmtId="49" fontId="7" fillId="10" borderId="2" xfId="3" applyNumberFormat="1" applyFont="1" applyFill="1" applyBorder="1" applyAlignment="1" applyProtection="1">
      <alignment horizontal="left" vertical="center"/>
    </xf>
    <xf numFmtId="49" fontId="7" fillId="10" borderId="2" xfId="3" applyNumberFormat="1" applyFont="1" applyFill="1" applyBorder="1" applyAlignment="1" applyProtection="1">
      <alignment horizontal="center" vertical="center"/>
    </xf>
    <xf numFmtId="4" fontId="7" fillId="10" borderId="2" xfId="3" applyNumberFormat="1" applyFont="1" applyFill="1" applyBorder="1" applyAlignment="1" applyProtection="1">
      <alignment horizontal="right" vertical="center"/>
    </xf>
    <xf numFmtId="49" fontId="1" fillId="9" borderId="19" xfId="2" applyNumberFormat="1" applyFont="1" applyFill="1" applyBorder="1" applyAlignment="1" applyProtection="1">
      <alignment horizontal="center" vertical="center"/>
    </xf>
    <xf numFmtId="0" fontId="13" fillId="0" borderId="15" xfId="0" applyFont="1" applyBorder="1"/>
    <xf numFmtId="0" fontId="13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0" fontId="13" fillId="0" borderId="19" xfId="0" applyFont="1" applyBorder="1" applyAlignment="1">
      <alignment horizontal="center"/>
    </xf>
    <xf numFmtId="49" fontId="7" fillId="6" borderId="0" xfId="0" applyNumberFormat="1" applyFont="1" applyFill="1" applyBorder="1" applyAlignment="1" applyProtection="1">
      <alignment horizontal="left" vertical="center"/>
    </xf>
    <xf numFmtId="0" fontId="7" fillId="0" borderId="44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/>
    <xf numFmtId="4" fontId="1" fillId="0" borderId="0" xfId="1" applyNumberFormat="1" applyFont="1"/>
    <xf numFmtId="0" fontId="7" fillId="0" borderId="44" xfId="0" applyNumberFormat="1" applyFont="1" applyFill="1" applyBorder="1" applyAlignment="1" applyProtection="1">
      <alignment horizontal="center" vertical="center"/>
    </xf>
    <xf numFmtId="49" fontId="7" fillId="6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49" fontId="1" fillId="0" borderId="68" xfId="0" applyNumberFormat="1" applyFont="1" applyFill="1" applyBorder="1" applyAlignment="1" applyProtection="1">
      <alignment horizontal="center" vertical="center"/>
    </xf>
    <xf numFmtId="49" fontId="1" fillId="0" borderId="69" xfId="0" applyNumberFormat="1" applyFont="1" applyFill="1" applyBorder="1" applyAlignment="1" applyProtection="1">
      <alignment horizontal="left" vertical="center"/>
    </xf>
    <xf numFmtId="49" fontId="7" fillId="0" borderId="69" xfId="0" applyNumberFormat="1" applyFont="1" applyFill="1" applyBorder="1" applyAlignment="1" applyProtection="1">
      <alignment horizontal="left" vertical="center"/>
    </xf>
    <xf numFmtId="49" fontId="1" fillId="0" borderId="69" xfId="0" applyNumberFormat="1" applyFont="1" applyFill="1" applyBorder="1" applyAlignment="1" applyProtection="1">
      <alignment horizontal="center" vertical="center"/>
    </xf>
    <xf numFmtId="49" fontId="7" fillId="0" borderId="70" xfId="0" applyNumberFormat="1" applyFont="1" applyFill="1" applyBorder="1" applyAlignment="1" applyProtection="1">
      <alignment horizontal="right" vertical="center"/>
    </xf>
    <xf numFmtId="49" fontId="7" fillId="0" borderId="41" xfId="0" applyNumberFormat="1" applyFont="1" applyFill="1" applyBorder="1" applyAlignment="1" applyProtection="1">
      <alignment horizontal="center" vertical="center"/>
    </xf>
    <xf numFmtId="49" fontId="7" fillId="0" borderId="71" xfId="0" applyNumberFormat="1" applyFont="1" applyFill="1" applyBorder="1" applyAlignment="1" applyProtection="1">
      <alignment horizontal="center" vertical="center"/>
    </xf>
    <xf numFmtId="49" fontId="1" fillId="6" borderId="72" xfId="0" applyNumberFormat="1" applyFont="1" applyFill="1" applyBorder="1" applyAlignment="1" applyProtection="1">
      <alignment horizontal="center" vertical="center"/>
    </xf>
    <xf numFmtId="49" fontId="7" fillId="6" borderId="72" xfId="0" applyNumberFormat="1" applyFont="1" applyFill="1" applyBorder="1" applyAlignment="1" applyProtection="1">
      <alignment horizontal="left" vertical="center"/>
    </xf>
    <xf numFmtId="49" fontId="7" fillId="6" borderId="72" xfId="0" applyNumberFormat="1" applyFont="1" applyFill="1" applyBorder="1" applyAlignment="1" applyProtection="1">
      <alignment horizontal="left" vertical="center"/>
    </xf>
    <xf numFmtId="4" fontId="7" fillId="6" borderId="72" xfId="0" applyNumberFormat="1" applyFont="1" applyFill="1" applyBorder="1" applyAlignment="1" applyProtection="1">
      <alignment horizontal="right" vertical="center"/>
    </xf>
    <xf numFmtId="49" fontId="7" fillId="6" borderId="72" xfId="0" applyNumberFormat="1" applyFont="1" applyFill="1" applyBorder="1" applyAlignment="1" applyProtection="1">
      <alignment horizontal="right" vertical="center"/>
    </xf>
    <xf numFmtId="49" fontId="1" fillId="6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vertical="center"/>
    </xf>
    <xf numFmtId="4" fontId="7" fillId="10" borderId="2" xfId="0" applyNumberFormat="1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49" fontId="1" fillId="7" borderId="19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" fontId="1" fillId="0" borderId="19" xfId="0" applyNumberFormat="1" applyFont="1" applyFill="1" applyBorder="1" applyAlignment="1" applyProtection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8" borderId="15" xfId="0" applyNumberFormat="1" applyFont="1" applyFill="1" applyBorder="1" applyAlignment="1" applyProtection="1">
      <alignment horizontal="center" vertical="center"/>
    </xf>
    <xf numFmtId="0" fontId="7" fillId="8" borderId="15" xfId="0" applyNumberFormat="1" applyFont="1" applyFill="1" applyBorder="1" applyAlignment="1" applyProtection="1">
      <alignment vertical="center"/>
    </xf>
    <xf numFmtId="0" fontId="1" fillId="8" borderId="15" xfId="0" applyNumberFormat="1" applyFont="1" applyFill="1" applyBorder="1" applyAlignment="1" applyProtection="1">
      <alignment vertical="center"/>
    </xf>
    <xf numFmtId="4" fontId="7" fillId="8" borderId="15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" fillId="8" borderId="21" xfId="0" applyNumberFormat="1" applyFont="1" applyFill="1" applyBorder="1" applyAlignment="1" applyProtection="1">
      <alignment horizontal="center" vertical="center"/>
    </xf>
    <xf numFmtId="49" fontId="7" fillId="8" borderId="21" xfId="0" applyNumberFormat="1" applyFont="1" applyFill="1" applyBorder="1" applyAlignment="1" applyProtection="1">
      <alignment horizontal="left" vertical="center"/>
    </xf>
    <xf numFmtId="4" fontId="1" fillId="8" borderId="21" xfId="0" applyNumberFormat="1" applyFont="1" applyFill="1" applyBorder="1" applyAlignment="1" applyProtection="1">
      <alignment horizontal="right" vertical="center"/>
    </xf>
    <xf numFmtId="4" fontId="7" fillId="8" borderId="21" xfId="0" applyNumberFormat="1" applyFont="1" applyFill="1" applyBorder="1" applyAlignment="1" applyProtection="1">
      <alignment horizontal="right" vertical="center"/>
    </xf>
    <xf numFmtId="49" fontId="1" fillId="7" borderId="15" xfId="0" applyNumberFormat="1" applyFont="1" applyFill="1" applyBorder="1" applyAlignment="1" applyProtection="1">
      <alignment horizontal="center" vertical="center"/>
    </xf>
    <xf numFmtId="49" fontId="14" fillId="0" borderId="15" xfId="0" applyNumberFormat="1" applyFont="1" applyFill="1" applyBorder="1" applyAlignment="1" applyProtection="1">
      <alignment horizontal="left" vertical="center"/>
    </xf>
    <xf numFmtId="49" fontId="14" fillId="0" borderId="15" xfId="0" applyNumberFormat="1" applyFont="1" applyFill="1" applyBorder="1" applyAlignment="1" applyProtection="1">
      <alignment horizontal="center" vertical="center"/>
    </xf>
    <xf numFmtId="4" fontId="14" fillId="0" borderId="15" xfId="0" applyNumberFormat="1" applyFont="1" applyFill="1" applyBorder="1" applyAlignment="1" applyProtection="1">
      <alignment horizontal="right" vertical="center"/>
    </xf>
    <xf numFmtId="4" fontId="14" fillId="9" borderId="15" xfId="0" applyNumberFormat="1" applyFont="1" applyFill="1" applyBorder="1" applyAlignment="1" applyProtection="1">
      <alignment horizontal="right" vertical="center"/>
    </xf>
    <xf numFmtId="4" fontId="14" fillId="7" borderId="15" xfId="0" applyNumberFormat="1" applyFont="1" applyFill="1" applyBorder="1" applyAlignment="1" applyProtection="1">
      <alignment horizontal="right" vertical="center"/>
    </xf>
    <xf numFmtId="49" fontId="14" fillId="0" borderId="15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49" fontId="7" fillId="10" borderId="2" xfId="0" applyNumberFormat="1" applyFont="1" applyFill="1" applyBorder="1" applyAlignment="1" applyProtection="1">
      <alignment horizontal="left" vertical="center"/>
    </xf>
    <xf numFmtId="4" fontId="1" fillId="10" borderId="2" xfId="0" applyNumberFormat="1" applyFont="1" applyFill="1" applyBorder="1" applyAlignment="1" applyProtection="1">
      <alignment horizontal="right" vertical="center"/>
    </xf>
    <xf numFmtId="4" fontId="7" fillId="10" borderId="2" xfId="0" applyNumberFormat="1" applyFont="1" applyFill="1" applyBorder="1" applyAlignment="1" applyProtection="1">
      <alignment horizontal="right" vertical="center"/>
    </xf>
    <xf numFmtId="4" fontId="1" fillId="10" borderId="3" xfId="0" applyNumberFormat="1" applyFont="1" applyFill="1" applyBorder="1" applyAlignment="1" applyProtection="1">
      <alignment horizontal="right" vertical="center"/>
    </xf>
    <xf numFmtId="49" fontId="1" fillId="10" borderId="1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0" xfId="1" applyFont="1" applyFill="1" applyBorder="1"/>
    <xf numFmtId="49" fontId="7" fillId="7" borderId="63" xfId="0" applyNumberFormat="1" applyFont="1" applyFill="1" applyBorder="1" applyAlignment="1" applyProtection="1">
      <alignment horizontal="center" vertical="center"/>
    </xf>
    <xf numFmtId="49" fontId="7" fillId="7" borderId="64" xfId="0" applyNumberFormat="1" applyFont="1" applyFill="1" applyBorder="1" applyAlignment="1" applyProtection="1">
      <alignment horizontal="left" vertical="center"/>
    </xf>
    <xf numFmtId="49" fontId="7" fillId="7" borderId="64" xfId="0" applyNumberFormat="1" applyFont="1" applyFill="1" applyBorder="1" applyAlignment="1" applyProtection="1">
      <alignment horizontal="center" vertical="center"/>
    </xf>
    <xf numFmtId="49" fontId="7" fillId="7" borderId="65" xfId="0" applyNumberFormat="1" applyFont="1" applyFill="1" applyBorder="1" applyAlignment="1" applyProtection="1">
      <alignment horizontal="center" vertical="center"/>
    </xf>
    <xf numFmtId="0" fontId="7" fillId="7" borderId="44" xfId="0" applyNumberFormat="1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/>
    </xf>
    <xf numFmtId="4" fontId="1" fillId="7" borderId="15" xfId="2" applyNumberFormat="1" applyFont="1" applyFill="1" applyBorder="1" applyAlignment="1" applyProtection="1">
      <alignment horizontal="right" vertical="center"/>
    </xf>
    <xf numFmtId="0" fontId="1" fillId="7" borderId="15" xfId="0" applyNumberFormat="1" applyFont="1" applyFill="1" applyBorder="1" applyAlignment="1" applyProtection="1">
      <alignment horizontal="left" vertical="center"/>
    </xf>
    <xf numFmtId="49" fontId="1" fillId="7" borderId="15" xfId="0" applyNumberFormat="1" applyFont="1" applyFill="1" applyBorder="1" applyAlignment="1" applyProtection="1">
      <alignment horizontal="left" vertical="center" wrapText="1"/>
    </xf>
    <xf numFmtId="49" fontId="14" fillId="7" borderId="15" xfId="0" applyNumberFormat="1" applyFont="1" applyFill="1" applyBorder="1" applyAlignment="1" applyProtection="1">
      <alignment horizontal="left" vertical="center"/>
    </xf>
    <xf numFmtId="49" fontId="14" fillId="7" borderId="15" xfId="0" applyNumberFormat="1" applyFont="1" applyFill="1" applyBorder="1" applyAlignment="1" applyProtection="1">
      <alignment horizontal="center" vertical="center"/>
    </xf>
    <xf numFmtId="0" fontId="1" fillId="7" borderId="0" xfId="1" applyFont="1" applyFill="1" applyBorder="1" applyAlignment="1">
      <alignment horizontal="center"/>
    </xf>
    <xf numFmtId="49" fontId="14" fillId="7" borderId="15" xfId="0" applyNumberFormat="1" applyFont="1" applyFill="1" applyBorder="1" applyAlignment="1" applyProtection="1">
      <alignment horizontal="left" vertical="center" wrapText="1"/>
    </xf>
    <xf numFmtId="0" fontId="7" fillId="7" borderId="0" xfId="1" applyFont="1" applyFill="1" applyBorder="1"/>
    <xf numFmtId="0" fontId="1" fillId="7" borderId="15" xfId="1" applyFont="1" applyFill="1" applyBorder="1" applyAlignment="1">
      <alignment vertical="top" wrapText="1"/>
    </xf>
    <xf numFmtId="49" fontId="1" fillId="7" borderId="15" xfId="1" applyNumberFormat="1" applyFont="1" applyFill="1" applyBorder="1" applyAlignment="1">
      <alignment horizontal="center" shrinkToFit="1"/>
    </xf>
    <xf numFmtId="4" fontId="1" fillId="7" borderId="15" xfId="1" applyNumberFormat="1" applyFont="1" applyFill="1" applyBorder="1" applyAlignment="1">
      <alignment horizontal="right"/>
    </xf>
    <xf numFmtId="0" fontId="1" fillId="7" borderId="0" xfId="1" applyFont="1" applyFill="1"/>
    <xf numFmtId="0" fontId="1" fillId="7" borderId="0" xfId="1" applyFont="1" applyFill="1" applyBorder="1" applyAlignment="1">
      <alignment horizontal="right"/>
    </xf>
    <xf numFmtId="49" fontId="7" fillId="11" borderId="0" xfId="0" applyNumberFormat="1" applyFont="1" applyFill="1" applyBorder="1" applyAlignment="1" applyProtection="1">
      <alignment horizontal="left" vertical="center"/>
    </xf>
    <xf numFmtId="4" fontId="7" fillId="11" borderId="0" xfId="0" applyNumberFormat="1" applyFont="1" applyFill="1" applyBorder="1" applyAlignment="1" applyProtection="1">
      <alignment horizontal="right" vertical="center"/>
    </xf>
    <xf numFmtId="49" fontId="7" fillId="11" borderId="0" xfId="0" applyNumberFormat="1" applyFont="1" applyFill="1" applyBorder="1" applyAlignment="1" applyProtection="1">
      <alignment horizontal="right" vertical="center"/>
    </xf>
    <xf numFmtId="49" fontId="1" fillId="7" borderId="16" xfId="0" applyNumberFormat="1" applyFont="1" applyFill="1" applyBorder="1" applyAlignment="1" applyProtection="1">
      <alignment horizontal="left" vertical="center"/>
    </xf>
    <xf numFmtId="49" fontId="1" fillId="7" borderId="16" xfId="0" applyNumberFormat="1" applyFont="1" applyFill="1" applyBorder="1" applyAlignment="1" applyProtection="1">
      <alignment horizontal="center" vertical="center"/>
    </xf>
    <xf numFmtId="4" fontId="1" fillId="7" borderId="16" xfId="0" applyNumberFormat="1" applyFont="1" applyFill="1" applyBorder="1" applyAlignment="1" applyProtection="1">
      <alignment horizontal="right" vertical="center"/>
    </xf>
    <xf numFmtId="49" fontId="1" fillId="11" borderId="1" xfId="0" applyNumberFormat="1" applyFont="1" applyFill="1" applyBorder="1" applyAlignment="1" applyProtection="1">
      <alignment horizontal="center" vertical="center"/>
    </xf>
    <xf numFmtId="49" fontId="7" fillId="11" borderId="2" xfId="0" applyNumberFormat="1" applyFont="1" applyFill="1" applyBorder="1" applyAlignment="1" applyProtection="1">
      <alignment horizontal="left" vertical="center"/>
    </xf>
    <xf numFmtId="4" fontId="7" fillId="11" borderId="2" xfId="0" applyNumberFormat="1" applyFont="1" applyFill="1" applyBorder="1" applyAlignment="1" applyProtection="1">
      <alignment horizontal="right" vertical="center"/>
    </xf>
    <xf numFmtId="49" fontId="7" fillId="11" borderId="2" xfId="0" applyNumberFormat="1" applyFont="1" applyFill="1" applyBorder="1" applyAlignment="1" applyProtection="1">
      <alignment horizontal="right" vertical="center"/>
    </xf>
    <xf numFmtId="4" fontId="7" fillId="11" borderId="3" xfId="0" applyNumberFormat="1" applyFont="1" applyFill="1" applyBorder="1" applyAlignment="1" applyProtection="1">
      <alignment horizontal="right" vertical="center"/>
    </xf>
    <xf numFmtId="49" fontId="1" fillId="11" borderId="4" xfId="0" applyNumberFormat="1" applyFont="1" applyFill="1" applyBorder="1" applyAlignment="1" applyProtection="1">
      <alignment horizontal="center" vertical="center"/>
    </xf>
    <xf numFmtId="49" fontId="7" fillId="12" borderId="0" xfId="0" applyNumberFormat="1" applyFont="1" applyFill="1" applyBorder="1" applyAlignment="1" applyProtection="1">
      <alignment horizontal="left" vertical="center"/>
    </xf>
    <xf numFmtId="4" fontId="7" fillId="12" borderId="0" xfId="0" applyNumberFormat="1" applyFont="1" applyFill="1" applyBorder="1" applyAlignment="1" applyProtection="1">
      <alignment horizontal="right" vertical="center"/>
    </xf>
    <xf numFmtId="49" fontId="7" fillId="12" borderId="0" xfId="0" applyNumberFormat="1" applyFont="1" applyFill="1" applyBorder="1" applyAlignment="1" applyProtection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4" fontId="7" fillId="8" borderId="2" xfId="0" applyNumberFormat="1" applyFont="1" applyFill="1" applyBorder="1" applyAlignment="1">
      <alignment vertical="center"/>
    </xf>
    <xf numFmtId="49" fontId="1" fillId="7" borderId="16" xfId="1" applyNumberFormat="1" applyFont="1" applyFill="1" applyBorder="1" applyAlignment="1">
      <alignment horizontal="left" vertical="top"/>
    </xf>
    <xf numFmtId="0" fontId="1" fillId="7" borderId="16" xfId="1" applyFont="1" applyFill="1" applyBorder="1" applyAlignment="1">
      <alignment vertical="top" wrapText="1"/>
    </xf>
    <xf numFmtId="49" fontId="1" fillId="7" borderId="16" xfId="1" applyNumberFormat="1" applyFont="1" applyFill="1" applyBorder="1" applyAlignment="1">
      <alignment horizontal="center" shrinkToFit="1"/>
    </xf>
    <xf numFmtId="4" fontId="1" fillId="7" borderId="16" xfId="1" applyNumberFormat="1" applyFont="1" applyFill="1" applyBorder="1" applyAlignment="1">
      <alignment horizontal="right"/>
    </xf>
    <xf numFmtId="168" fontId="1" fillId="7" borderId="16" xfId="1" applyNumberFormat="1" applyFont="1" applyFill="1" applyBorder="1"/>
    <xf numFmtId="4" fontId="1" fillId="7" borderId="16" xfId="1" applyNumberFormat="1" applyFont="1" applyFill="1" applyBorder="1"/>
    <xf numFmtId="49" fontId="1" fillId="7" borderId="19" xfId="0" applyNumberFormat="1" applyFont="1" applyFill="1" applyBorder="1" applyAlignment="1" applyProtection="1">
      <alignment horizontal="center" vertical="center"/>
    </xf>
    <xf numFmtId="4" fontId="1" fillId="7" borderId="19" xfId="0" applyNumberFormat="1" applyFont="1" applyFill="1" applyBorder="1" applyAlignment="1" applyProtection="1">
      <alignment horizontal="right" vertical="center"/>
    </xf>
    <xf numFmtId="0" fontId="1" fillId="10" borderId="1" xfId="1" applyFont="1" applyFill="1" applyBorder="1" applyAlignment="1">
      <alignment horizontal="center"/>
    </xf>
    <xf numFmtId="49" fontId="7" fillId="10" borderId="15" xfId="1" applyNumberFormat="1" applyFont="1" applyFill="1" applyBorder="1" applyAlignment="1">
      <alignment horizontal="left"/>
    </xf>
    <xf numFmtId="0" fontId="7" fillId="10" borderId="1" xfId="1" applyFont="1" applyFill="1" applyBorder="1"/>
    <xf numFmtId="0" fontId="1" fillId="10" borderId="2" xfId="1" applyFont="1" applyFill="1" applyBorder="1" applyAlignment="1">
      <alignment horizontal="center"/>
    </xf>
    <xf numFmtId="4" fontId="1" fillId="10" borderId="2" xfId="1" applyNumberFormat="1" applyFont="1" applyFill="1" applyBorder="1" applyAlignment="1">
      <alignment horizontal="right"/>
    </xf>
    <xf numFmtId="4" fontId="1" fillId="10" borderId="3" xfId="1" applyNumberFormat="1" applyFont="1" applyFill="1" applyBorder="1" applyAlignment="1">
      <alignment horizontal="right"/>
    </xf>
    <xf numFmtId="4" fontId="7" fillId="10" borderId="15" xfId="1" applyNumberFormat="1" applyFont="1" applyFill="1" applyBorder="1"/>
    <xf numFmtId="0" fontId="1" fillId="10" borderId="2" xfId="1" applyFont="1" applyFill="1" applyBorder="1"/>
    <xf numFmtId="4" fontId="7" fillId="10" borderId="3" xfId="1" applyNumberFormat="1" applyFont="1" applyFill="1" applyBorder="1"/>
    <xf numFmtId="0" fontId="1" fillId="7" borderId="15" xfId="1" applyFont="1" applyFill="1" applyBorder="1" applyAlignment="1">
      <alignment horizontal="center"/>
    </xf>
    <xf numFmtId="0" fontId="1" fillId="7" borderId="15" xfId="1" applyFont="1" applyFill="1" applyBorder="1"/>
    <xf numFmtId="49" fontId="1" fillId="10" borderId="2" xfId="0" applyNumberFormat="1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15" xfId="1" applyNumberFormat="1" applyFont="1" applyFill="1" applyBorder="1"/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1" applyFont="1" applyBorder="1" applyAlignment="1">
      <alignment horizontal="center" vertical="top"/>
    </xf>
    <xf numFmtId="49" fontId="1" fillId="7" borderId="36" xfId="0" applyNumberFormat="1" applyFont="1" applyFill="1" applyBorder="1" applyAlignment="1" applyProtection="1">
      <alignment horizontal="center" vertical="center"/>
    </xf>
    <xf numFmtId="49" fontId="1" fillId="7" borderId="17" xfId="0" applyNumberFormat="1" applyFont="1" applyFill="1" applyBorder="1" applyAlignment="1" applyProtection="1">
      <alignment horizontal="left" vertical="center"/>
    </xf>
    <xf numFmtId="49" fontId="7" fillId="7" borderId="17" xfId="0" applyNumberFormat="1" applyFont="1" applyFill="1" applyBorder="1" applyAlignment="1" applyProtection="1">
      <alignment horizontal="left" vertical="center"/>
    </xf>
    <xf numFmtId="49" fontId="1" fillId="7" borderId="17" xfId="0" applyNumberFormat="1" applyFont="1" applyFill="1" applyBorder="1" applyAlignment="1" applyProtection="1">
      <alignment horizontal="center" vertical="center"/>
    </xf>
    <xf numFmtId="49" fontId="7" fillId="7" borderId="61" xfId="0" applyNumberFormat="1" applyFont="1" applyFill="1" applyBorder="1" applyAlignment="1" applyProtection="1">
      <alignment horizontal="right" vertical="center"/>
    </xf>
    <xf numFmtId="49" fontId="7" fillId="7" borderId="66" xfId="0" applyNumberFormat="1" applyFont="1" applyFill="1" applyBorder="1" applyAlignment="1" applyProtection="1">
      <alignment horizontal="center" vertical="center"/>
    </xf>
    <xf numFmtId="49" fontId="7" fillId="7" borderId="67" xfId="0" applyNumberFormat="1" applyFont="1" applyFill="1" applyBorder="1" applyAlignment="1" applyProtection="1">
      <alignment horizontal="center" vertical="center"/>
    </xf>
    <xf numFmtId="49" fontId="1" fillId="11" borderId="6" xfId="0" applyNumberFormat="1" applyFont="1" applyFill="1" applyBorder="1" applyAlignment="1" applyProtection="1">
      <alignment horizontal="center" vertical="center"/>
    </xf>
    <xf numFmtId="49" fontId="7" fillId="11" borderId="7" xfId="0" applyNumberFormat="1" applyFont="1" applyFill="1" applyBorder="1" applyAlignment="1" applyProtection="1">
      <alignment horizontal="left" vertical="center"/>
    </xf>
    <xf numFmtId="4" fontId="7" fillId="11" borderId="7" xfId="0" applyNumberFormat="1" applyFont="1" applyFill="1" applyBorder="1" applyAlignment="1" applyProtection="1">
      <alignment horizontal="right" vertical="center"/>
    </xf>
    <xf numFmtId="49" fontId="7" fillId="11" borderId="7" xfId="0" applyNumberFormat="1" applyFont="1" applyFill="1" applyBorder="1" applyAlignment="1" applyProtection="1">
      <alignment horizontal="right" vertical="center"/>
    </xf>
    <xf numFmtId="4" fontId="7" fillId="11" borderId="8" xfId="0" applyNumberFormat="1" applyFont="1" applyFill="1" applyBorder="1" applyAlignment="1" applyProtection="1">
      <alignment horizontal="right" vertical="center"/>
    </xf>
    <xf numFmtId="49" fontId="1" fillId="7" borderId="4" xfId="0" applyNumberFormat="1" applyFont="1" applyFill="1" applyBorder="1" applyAlignment="1" applyProtection="1">
      <alignment horizontal="center" vertical="center"/>
    </xf>
    <xf numFmtId="4" fontId="7" fillId="11" borderId="5" xfId="0" applyNumberFormat="1" applyFont="1" applyFill="1" applyBorder="1" applyAlignment="1" applyProtection="1">
      <alignment horizontal="right" vertical="center"/>
    </xf>
    <xf numFmtId="49" fontId="1" fillId="12" borderId="4" xfId="0" applyNumberFormat="1" applyFont="1" applyFill="1" applyBorder="1" applyAlignment="1" applyProtection="1">
      <alignment horizontal="center" vertical="center"/>
    </xf>
    <xf numFmtId="4" fontId="7" fillId="8" borderId="3" xfId="0" applyNumberFormat="1" applyFont="1" applyFill="1" applyBorder="1" applyAlignment="1">
      <alignment vertical="center"/>
    </xf>
    <xf numFmtId="49" fontId="1" fillId="9" borderId="6" xfId="2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left" vertical="center"/>
    </xf>
    <xf numFmtId="0" fontId="7" fillId="8" borderId="7" xfId="0" applyNumberFormat="1" applyFont="1" applyFill="1" applyBorder="1" applyAlignment="1" applyProtection="1">
      <alignment vertical="center"/>
    </xf>
    <xf numFmtId="4" fontId="7" fillId="8" borderId="7" xfId="0" applyNumberFormat="1" applyFont="1" applyFill="1" applyBorder="1" applyAlignment="1" applyProtection="1">
      <alignment horizontal="right" vertical="center"/>
    </xf>
    <xf numFmtId="49" fontId="11" fillId="0" borderId="15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right"/>
    </xf>
    <xf numFmtId="4" fontId="7" fillId="0" borderId="44" xfId="0" applyNumberFormat="1" applyFont="1" applyFill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left" vertical="center"/>
    </xf>
    <xf numFmtId="4" fontId="1" fillId="0" borderId="16" xfId="0" applyNumberFormat="1" applyFont="1" applyFill="1" applyBorder="1" applyAlignment="1" applyProtection="1">
      <alignment horizontal="right" vertical="center"/>
    </xf>
    <xf numFmtId="49" fontId="7" fillId="6" borderId="2" xfId="0" applyNumberFormat="1" applyFont="1" applyFill="1" applyBorder="1" applyAlignment="1" applyProtection="1">
      <alignment horizontal="right" vertical="center"/>
    </xf>
    <xf numFmtId="49" fontId="1" fillId="11" borderId="2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7" fillId="11" borderId="0" xfId="0" applyNumberFormat="1" applyFont="1" applyFill="1" applyBorder="1" applyAlignment="1" applyProtection="1">
      <alignment horizontal="center" vertical="center"/>
    </xf>
    <xf numFmtId="49" fontId="7" fillId="10" borderId="1" xfId="0" applyNumberFormat="1" applyFont="1" applyFill="1" applyBorder="1" applyAlignment="1" applyProtection="1">
      <alignment horizontal="left" vertical="center"/>
    </xf>
    <xf numFmtId="49" fontId="7" fillId="10" borderId="2" xfId="0" applyNumberFormat="1" applyFont="1" applyFill="1" applyBorder="1" applyAlignment="1" applyProtection="1">
      <alignment horizontal="center" vertical="center"/>
    </xf>
    <xf numFmtId="49" fontId="7" fillId="10" borderId="1" xfId="0" applyNumberFormat="1" applyFont="1" applyFill="1" applyBorder="1" applyAlignment="1" applyProtection="1">
      <alignment horizontal="center" vertical="center"/>
    </xf>
    <xf numFmtId="49" fontId="1" fillId="7" borderId="7" xfId="0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/>
    </xf>
    <xf numFmtId="49" fontId="7" fillId="8" borderId="15" xfId="1" applyNumberFormat="1" applyFont="1" applyFill="1" applyBorder="1" applyAlignment="1">
      <alignment horizontal="left"/>
    </xf>
    <xf numFmtId="164" fontId="3" fillId="0" borderId="21" xfId="0" applyNumberFormat="1" applyFont="1" applyBorder="1"/>
    <xf numFmtId="0" fontId="7" fillId="2" borderId="16" xfId="0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/>
    </xf>
    <xf numFmtId="49" fontId="1" fillId="0" borderId="1" xfId="2" applyNumberFormat="1" applyFont="1" applyFill="1" applyBorder="1" applyAlignment="1" applyProtection="1">
      <alignment horizontal="center" vertical="center"/>
    </xf>
    <xf numFmtId="4" fontId="1" fillId="0" borderId="2" xfId="2" applyNumberFormat="1" applyFont="1" applyFill="1" applyBorder="1" applyAlignment="1" applyProtection="1">
      <alignment horizontal="right" vertical="center"/>
    </xf>
    <xf numFmtId="4" fontId="1" fillId="0" borderId="3" xfId="2" applyNumberFormat="1" applyFont="1" applyFill="1" applyBorder="1" applyAlignment="1" applyProtection="1">
      <alignment horizontal="right" vertical="center"/>
    </xf>
    <xf numFmtId="0" fontId="1" fillId="0" borderId="15" xfId="1" applyFont="1" applyBorder="1"/>
    <xf numFmtId="0" fontId="1" fillId="0" borderId="15" xfId="1" applyFont="1" applyBorder="1" applyAlignment="1">
      <alignment horizontal="center"/>
    </xf>
    <xf numFmtId="3" fontId="3" fillId="0" borderId="17" xfId="0" quotePrefix="1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4" fontId="7" fillId="10" borderId="3" xfId="0" applyNumberFormat="1" applyFont="1" applyFill="1" applyBorder="1" applyAlignment="1" applyProtection="1">
      <alignment horizontal="right" vertical="center"/>
    </xf>
    <xf numFmtId="0" fontId="7" fillId="10" borderId="2" xfId="1" applyFont="1" applyFill="1" applyBorder="1" applyAlignment="1">
      <alignment horizontal="center"/>
    </xf>
    <xf numFmtId="0" fontId="7" fillId="10" borderId="2" xfId="1" applyFont="1" applyFill="1" applyBorder="1"/>
    <xf numFmtId="3" fontId="1" fillId="0" borderId="4" xfId="0" applyNumberFormat="1" applyFont="1" applyBorder="1"/>
    <xf numFmtId="4" fontId="1" fillId="7" borderId="0" xfId="1" applyNumberFormat="1" applyFont="1" applyFill="1" applyBorder="1"/>
    <xf numFmtId="3" fontId="4" fillId="4" borderId="2" xfId="0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 applyProtection="1">
      <alignment horizontal="right" vertical="center"/>
    </xf>
    <xf numFmtId="4" fontId="1" fillId="7" borderId="15" xfId="1" applyNumberFormat="1" applyFont="1" applyFill="1" applyBorder="1"/>
    <xf numFmtId="4" fontId="13" fillId="0" borderId="15" xfId="0" applyNumberFormat="1" applyFont="1" applyBorder="1"/>
    <xf numFmtId="4" fontId="0" fillId="0" borderId="15" xfId="0" applyNumberFormat="1" applyFont="1" applyBorder="1"/>
    <xf numFmtId="4" fontId="0" fillId="0" borderId="0" xfId="0" applyNumberFormat="1" applyFont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/>
    <xf numFmtId="0" fontId="0" fillId="0" borderId="0" xfId="0" applyAlignment="1"/>
    <xf numFmtId="0" fontId="0" fillId="0" borderId="45" xfId="0" applyBorder="1" applyAlignment="1"/>
    <xf numFmtId="0" fontId="7" fillId="0" borderId="0" xfId="0" applyFont="1" applyBorder="1" applyAlignment="1">
      <alignment vertical="center"/>
    </xf>
    <xf numFmtId="49" fontId="7" fillId="0" borderId="22" xfId="0" applyNumberFormat="1" applyFont="1" applyFill="1" applyBorder="1" applyAlignment="1" applyProtection="1">
      <alignment horizontal="center" vertical="center"/>
    </xf>
    <xf numFmtId="0" fontId="7" fillId="0" borderId="44" xfId="0" applyNumberFormat="1" applyFont="1" applyFill="1" applyBorder="1" applyAlignment="1" applyProtection="1">
      <alignment horizontal="center" vertical="center"/>
    </xf>
    <xf numFmtId="49" fontId="7" fillId="6" borderId="0" xfId="0" applyNumberFormat="1" applyFont="1" applyFill="1" applyBorder="1" applyAlignment="1" applyProtection="1">
      <alignment horizontal="left" vertical="center"/>
    </xf>
    <xf numFmtId="0" fontId="7" fillId="6" borderId="0" xfId="0" applyNumberFormat="1" applyFont="1" applyFill="1" applyBorder="1" applyAlignment="1" applyProtection="1">
      <alignment horizontal="left" vertical="center"/>
    </xf>
    <xf numFmtId="49" fontId="7" fillId="6" borderId="7" xfId="0" applyNumberFormat="1" applyFont="1" applyFill="1" applyBorder="1" applyAlignment="1" applyProtection="1">
      <alignment horizontal="left" vertical="center"/>
    </xf>
    <xf numFmtId="0" fontId="7" fillId="6" borderId="7" xfId="0" applyNumberFormat="1" applyFont="1" applyFill="1" applyBorder="1" applyAlignment="1" applyProtection="1">
      <alignment horizontal="left" vertical="center"/>
    </xf>
    <xf numFmtId="4" fontId="7" fillId="7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vertical="center"/>
    </xf>
    <xf numFmtId="49" fontId="7" fillId="12" borderId="0" xfId="0" applyNumberFormat="1" applyFont="1" applyFill="1" applyBorder="1" applyAlignment="1" applyProtection="1">
      <alignment horizontal="left" vertical="center"/>
    </xf>
    <xf numFmtId="0" fontId="7" fillId="12" borderId="0" xfId="0" applyNumberFormat="1" applyFont="1" applyFill="1" applyBorder="1" applyAlignment="1" applyProtection="1">
      <alignment horizontal="left" vertical="center"/>
    </xf>
    <xf numFmtId="49" fontId="7" fillId="7" borderId="22" xfId="0" applyNumberFormat="1" applyFont="1" applyFill="1" applyBorder="1" applyAlignment="1" applyProtection="1">
      <alignment horizontal="center" vertical="center"/>
    </xf>
    <xf numFmtId="0" fontId="7" fillId="7" borderId="44" xfId="0" applyNumberFormat="1" applyFont="1" applyFill="1" applyBorder="1" applyAlignment="1" applyProtection="1">
      <alignment horizontal="center" vertical="center"/>
    </xf>
    <xf numFmtId="49" fontId="7" fillId="11" borderId="7" xfId="0" applyNumberFormat="1" applyFont="1" applyFill="1" applyBorder="1" applyAlignment="1" applyProtection="1">
      <alignment horizontal="left" vertical="center"/>
    </xf>
    <xf numFmtId="0" fontId="7" fillId="11" borderId="7" xfId="0" applyNumberFormat="1" applyFont="1" applyFill="1" applyBorder="1" applyAlignment="1" applyProtection="1">
      <alignment horizontal="left" vertical="center"/>
    </xf>
    <xf numFmtId="49" fontId="7" fillId="11" borderId="2" xfId="0" applyNumberFormat="1" applyFont="1" applyFill="1" applyBorder="1" applyAlignment="1" applyProtection="1">
      <alignment horizontal="left" vertical="center"/>
    </xf>
    <xf numFmtId="0" fontId="7" fillId="11" borderId="2" xfId="0" applyNumberFormat="1" applyFont="1" applyFill="1" applyBorder="1" applyAlignment="1" applyProtection="1">
      <alignment horizontal="left" vertical="center"/>
    </xf>
    <xf numFmtId="49" fontId="7" fillId="11" borderId="0" xfId="0" applyNumberFormat="1" applyFont="1" applyFill="1" applyBorder="1" applyAlignment="1" applyProtection="1">
      <alignment horizontal="left" vertical="center"/>
    </xf>
    <xf numFmtId="0" fontId="7" fillId="11" borderId="0" xfId="0" applyNumberFormat="1" applyFont="1" applyFill="1" applyBorder="1" applyAlignment="1" applyProtection="1">
      <alignment horizontal="left" vertical="center"/>
    </xf>
    <xf numFmtId="49" fontId="7" fillId="6" borderId="72" xfId="0" applyNumberFormat="1" applyFont="1" applyFill="1" applyBorder="1" applyAlignment="1" applyProtection="1">
      <alignment horizontal="left" vertical="center"/>
    </xf>
    <xf numFmtId="0" fontId="7" fillId="6" borderId="72" xfId="0" applyNumberFormat="1" applyFont="1" applyFill="1" applyBorder="1" applyAlignment="1" applyProtection="1">
      <alignment horizontal="left" vertical="center"/>
    </xf>
    <xf numFmtId="49" fontId="7" fillId="6" borderId="0" xfId="2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49" fontId="7" fillId="0" borderId="22" xfId="2" applyNumberFormat="1" applyFont="1" applyFill="1" applyBorder="1" applyAlignment="1" applyProtection="1">
      <alignment horizontal="center" vertical="center"/>
    </xf>
    <xf numFmtId="0" fontId="7" fillId="0" borderId="44" xfId="2" applyNumberFormat="1" applyFont="1" applyFill="1" applyBorder="1" applyAlignment="1" applyProtection="1">
      <alignment horizontal="center" vertical="center"/>
    </xf>
    <xf numFmtId="49" fontId="7" fillId="6" borderId="72" xfId="2" applyNumberFormat="1" applyFont="1" applyFill="1" applyBorder="1" applyAlignment="1" applyProtection="1">
      <alignment horizontal="left" vertical="center"/>
    </xf>
    <xf numFmtId="49" fontId="7" fillId="6" borderId="2" xfId="2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7" fillId="6" borderId="2" xfId="0" applyNumberFormat="1" applyFont="1" applyFill="1" applyBorder="1" applyAlignment="1" applyProtection="1">
      <alignment horizontal="left" vertical="center"/>
    </xf>
    <xf numFmtId="0" fontId="7" fillId="6" borderId="2" xfId="0" applyNumberFormat="1" applyFont="1" applyFill="1" applyBorder="1" applyAlignment="1" applyProtection="1">
      <alignment horizontal="left" vertical="center"/>
    </xf>
  </cellXfs>
  <cellStyles count="4">
    <cellStyle name="normální" xfId="0" builtinId="0"/>
    <cellStyle name="normální 2" xfId="3"/>
    <cellStyle name="normální 4" xfId="2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89"/>
  <sheetViews>
    <sheetView showGridLines="0" tabSelected="1" topLeftCell="B20" zoomScaleNormal="100" zoomScaleSheetLayoutView="75" workbookViewId="0">
      <selection activeCell="C39" sqref="C39"/>
    </sheetView>
  </sheetViews>
  <sheetFormatPr defaultColWidth="9.109375" defaultRowHeight="13.2"/>
  <cols>
    <col min="1" max="1" width="0.5546875" style="1" hidden="1" customWidth="1"/>
    <col min="2" max="2" width="7.109375" style="1" customWidth="1"/>
    <col min="3" max="3" width="9.109375" style="1"/>
    <col min="4" max="4" width="21" style="1" customWidth="1"/>
    <col min="5" max="5" width="5.88671875" style="1" customWidth="1"/>
    <col min="6" max="6" width="12.21875" style="1" customWidth="1"/>
    <col min="7" max="7" width="12.44140625" style="2" customWidth="1"/>
    <col min="8" max="8" width="13.5546875" style="1" customWidth="1"/>
    <col min="9" max="9" width="11.44140625" style="2" customWidth="1"/>
    <col min="10" max="10" width="13.88671875" style="2" customWidth="1"/>
    <col min="11" max="15" width="10.6640625" style="1" customWidth="1"/>
    <col min="16" max="16384" width="9.109375" style="1"/>
  </cols>
  <sheetData>
    <row r="1" spans="2:15" ht="12" customHeight="1"/>
    <row r="2" spans="2:15" ht="17.25" customHeight="1">
      <c r="B2" s="3"/>
      <c r="C2" s="4" t="s">
        <v>508</v>
      </c>
      <c r="E2" s="5"/>
      <c r="F2" s="4"/>
      <c r="G2" s="6"/>
      <c r="H2" s="7" t="s">
        <v>0</v>
      </c>
      <c r="I2" s="8">
        <f ca="1">TODAY()</f>
        <v>41886</v>
      </c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/>
      <c r="E5" s="13" t="s">
        <v>89</v>
      </c>
      <c r="F5" s="14"/>
      <c r="G5" s="15"/>
      <c r="H5" s="14"/>
      <c r="I5" s="15"/>
      <c r="O5" s="8"/>
    </row>
    <row r="7" spans="2:15">
      <c r="C7" s="16" t="s">
        <v>3</v>
      </c>
      <c r="D7" s="17"/>
      <c r="H7" s="18" t="s">
        <v>4</v>
      </c>
      <c r="J7" s="17"/>
      <c r="K7" s="17"/>
    </row>
    <row r="8" spans="2:15">
      <c r="D8" s="17"/>
      <c r="H8" s="18" t="s">
        <v>5</v>
      </c>
      <c r="J8" s="17"/>
      <c r="K8" s="17"/>
    </row>
    <row r="9" spans="2:15">
      <c r="C9" s="18"/>
      <c r="D9" s="17"/>
      <c r="H9" s="18"/>
      <c r="J9" s="17"/>
    </row>
    <row r="10" spans="2:15">
      <c r="H10" s="18"/>
      <c r="J10" s="17"/>
    </row>
    <row r="11" spans="2:15">
      <c r="C11" s="16" t="s">
        <v>6</v>
      </c>
      <c r="D11" s="17"/>
      <c r="H11" s="18" t="s">
        <v>4</v>
      </c>
      <c r="J11" s="17"/>
      <c r="K11" s="17"/>
    </row>
    <row r="12" spans="2:15">
      <c r="D12" s="17"/>
      <c r="H12" s="18" t="s">
        <v>5</v>
      </c>
      <c r="J12" s="17"/>
      <c r="K12" s="17"/>
    </row>
    <row r="13" spans="2:15" ht="12" customHeight="1">
      <c r="C13" s="18"/>
      <c r="D13" s="17"/>
      <c r="J13" s="18"/>
    </row>
    <row r="14" spans="2:15" ht="24.75" customHeight="1">
      <c r="C14" s="19" t="s">
        <v>7</v>
      </c>
      <c r="H14" s="19" t="s">
        <v>8</v>
      </c>
      <c r="J14" s="18"/>
    </row>
    <row r="15" spans="2:15" ht="12.75" customHeight="1">
      <c r="J15" s="18"/>
    </row>
    <row r="16" spans="2:15" ht="28.5" customHeight="1">
      <c r="C16" s="19" t="s">
        <v>9</v>
      </c>
      <c r="H16" s="19" t="s">
        <v>9</v>
      </c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572">
        <f>ROUND(G31,0)</f>
        <v>0</v>
      </c>
      <c r="J19" s="573"/>
      <c r="K19" s="34"/>
    </row>
    <row r="20" spans="2:12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574">
        <f>ROUND(I19*D20/100,0)</f>
        <v>0</v>
      </c>
      <c r="J20" s="575"/>
      <c r="K20" s="34"/>
    </row>
    <row r="21" spans="2:12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574">
        <f>ROUND(H31,0)</f>
        <v>0</v>
      </c>
      <c r="J21" s="575"/>
      <c r="K21" s="34"/>
    </row>
    <row r="22" spans="2:12" ht="13.8" thickBot="1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576">
        <f>ROUND(I21*D21/100,0)</f>
        <v>0</v>
      </c>
      <c r="J22" s="577"/>
      <c r="K22" s="34"/>
    </row>
    <row r="23" spans="2:12" ht="16.2" thickBot="1">
      <c r="B23" s="39" t="s">
        <v>511</v>
      </c>
      <c r="C23" s="40"/>
      <c r="D23" s="40"/>
      <c r="E23" s="41"/>
      <c r="F23" s="42"/>
      <c r="G23" s="43"/>
      <c r="H23" s="43"/>
      <c r="I23" s="578">
        <f>SUM(I19:I22)</f>
        <v>0</v>
      </c>
      <c r="J23" s="579"/>
      <c r="K23" s="44"/>
    </row>
    <row r="26" spans="2:12" ht="1.5" customHeight="1"/>
    <row r="27" spans="2:12" ht="15.75" customHeight="1">
      <c r="B27" s="13" t="s">
        <v>14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30" customHeight="1">
      <c r="B29" s="47" t="s">
        <v>15</v>
      </c>
      <c r="C29" s="48"/>
      <c r="D29" s="48"/>
      <c r="E29" s="49"/>
      <c r="F29" s="50" t="s">
        <v>510</v>
      </c>
      <c r="G29" s="51" t="str">
        <f>CONCATENATE("Základ DPH ",SazbaDPH1," %")</f>
        <v>Základ DPH 15 %</v>
      </c>
      <c r="H29" s="566" t="str">
        <f>CONCATENATE("Základ DPH (ZRN+VRN) ",SazbaDPH2," %")</f>
        <v>Základ DPH (ZRN+VRN) 21 %</v>
      </c>
      <c r="I29" s="50" t="s">
        <v>17</v>
      </c>
      <c r="J29" s="50" t="s">
        <v>12</v>
      </c>
    </row>
    <row r="30" spans="2:12">
      <c r="B30" s="52" t="s">
        <v>90</v>
      </c>
      <c r="C30" s="53" t="s">
        <v>89</v>
      </c>
      <c r="D30" s="54"/>
      <c r="E30" s="55"/>
      <c r="F30" s="56">
        <f>H46</f>
        <v>0</v>
      </c>
      <c r="G30" s="57">
        <v>0</v>
      </c>
      <c r="H30" s="58">
        <f>F30</f>
        <v>0</v>
      </c>
      <c r="I30" s="58">
        <f>0.21*H30</f>
        <v>0</v>
      </c>
      <c r="J30" s="59">
        <v>21</v>
      </c>
    </row>
    <row r="31" spans="2:12" ht="17.25" customHeight="1">
      <c r="B31" s="66" t="s">
        <v>18</v>
      </c>
      <c r="C31" s="67"/>
      <c r="D31" s="68"/>
      <c r="E31" s="69"/>
      <c r="F31" s="70">
        <f>SUM(F30:F30)</f>
        <v>0</v>
      </c>
      <c r="G31" s="70">
        <f>SUM(G30:G30)</f>
        <v>0</v>
      </c>
      <c r="H31" s="70">
        <f>SUM(H30:H30)</f>
        <v>0</v>
      </c>
      <c r="I31" s="70">
        <f>SUM(I30:I30)</f>
        <v>0</v>
      </c>
      <c r="J31" s="71">
        <v>21</v>
      </c>
    </row>
    <row r="32" spans="2:12"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2:11" ht="9.75" customHeight="1"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2:11" ht="7.5" customHeight="1"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2:11" ht="17.399999999999999">
      <c r="B35" s="13" t="s">
        <v>19</v>
      </c>
      <c r="C35" s="45"/>
      <c r="D35" s="45"/>
      <c r="E35" s="45"/>
      <c r="F35" s="45"/>
      <c r="G35" s="45"/>
      <c r="H35" s="45"/>
      <c r="I35" s="45"/>
      <c r="J35" s="45"/>
      <c r="K35" s="72"/>
    </row>
    <row r="36" spans="2:11">
      <c r="K36" s="72"/>
    </row>
    <row r="37" spans="2:11" ht="26.4">
      <c r="B37" s="73" t="s">
        <v>20</v>
      </c>
      <c r="C37" s="74" t="s">
        <v>21</v>
      </c>
      <c r="D37" s="48"/>
      <c r="E37" s="49"/>
      <c r="F37" s="550" t="s">
        <v>509</v>
      </c>
      <c r="G37" s="51" t="str">
        <f>CONCATENATE("Základ DPH ",SazbaDPH1," %")</f>
        <v>Základ DPH 15 %</v>
      </c>
      <c r="H37" s="566" t="str">
        <f>CONCATENATE("Základ DPH (ZRN+VRN) ",SazbaDPH2," %")</f>
        <v>Základ DPH (ZRN+VRN) 21 %</v>
      </c>
      <c r="I37" s="51" t="s">
        <v>17</v>
      </c>
      <c r="J37" s="50" t="s">
        <v>12</v>
      </c>
    </row>
    <row r="38" spans="2:11">
      <c r="B38" s="52" t="s">
        <v>90</v>
      </c>
      <c r="C38" s="75" t="s">
        <v>237</v>
      </c>
      <c r="D38" s="54"/>
      <c r="E38" s="84"/>
      <c r="F38" s="56">
        <f>G38+H38+I38</f>
        <v>0</v>
      </c>
      <c r="G38" s="57">
        <v>0</v>
      </c>
      <c r="H38" s="58">
        <f>'001 krycí list'!C23</f>
        <v>0</v>
      </c>
      <c r="I38" s="64">
        <f t="shared" ref="I38:I40" si="0">(G38*SazbaDPH1)/100+(H38*SazbaDPH2)/100</f>
        <v>0</v>
      </c>
      <c r="J38" s="59">
        <v>21</v>
      </c>
    </row>
    <row r="39" spans="2:11">
      <c r="B39" s="60" t="s">
        <v>122</v>
      </c>
      <c r="C39" s="76" t="s">
        <v>283</v>
      </c>
      <c r="D39" s="62"/>
      <c r="E39" s="86"/>
      <c r="F39" s="63">
        <f t="shared" ref="F39:F44" si="1">G39+H39+I39</f>
        <v>0</v>
      </c>
      <c r="G39" s="64">
        <v>0</v>
      </c>
      <c r="H39" s="65">
        <f>'002 krycí list'!C23</f>
        <v>0</v>
      </c>
      <c r="I39" s="64">
        <f t="shared" si="0"/>
        <v>0</v>
      </c>
      <c r="J39" s="59">
        <v>21</v>
      </c>
    </row>
    <row r="40" spans="2:11">
      <c r="B40" s="60" t="s">
        <v>123</v>
      </c>
      <c r="C40" s="76" t="s">
        <v>284</v>
      </c>
      <c r="D40" s="62"/>
      <c r="E40" s="86"/>
      <c r="F40" s="63">
        <f t="shared" si="1"/>
        <v>0</v>
      </c>
      <c r="G40" s="64">
        <v>0</v>
      </c>
      <c r="H40" s="65">
        <f>'003 krycí list'!C23</f>
        <v>0</v>
      </c>
      <c r="I40" s="64">
        <f t="shared" si="0"/>
        <v>0</v>
      </c>
      <c r="J40" s="59">
        <v>21</v>
      </c>
    </row>
    <row r="41" spans="2:11">
      <c r="B41" s="60" t="s">
        <v>124</v>
      </c>
      <c r="C41" s="76" t="s">
        <v>282</v>
      </c>
      <c r="D41" s="62"/>
      <c r="E41" s="86"/>
      <c r="F41" s="63">
        <f t="shared" si="1"/>
        <v>0</v>
      </c>
      <c r="G41" s="64">
        <v>0</v>
      </c>
      <c r="H41" s="65">
        <f>'004 krycí list'!C23</f>
        <v>0</v>
      </c>
      <c r="I41" s="64">
        <f>0.21*H41</f>
        <v>0</v>
      </c>
      <c r="J41" s="59">
        <v>21</v>
      </c>
    </row>
    <row r="42" spans="2:11">
      <c r="B42" s="60" t="s">
        <v>281</v>
      </c>
      <c r="C42" s="76" t="s">
        <v>286</v>
      </c>
      <c r="D42" s="62"/>
      <c r="E42" s="86"/>
      <c r="F42" s="63">
        <f t="shared" si="1"/>
        <v>0</v>
      </c>
      <c r="G42" s="64">
        <v>0</v>
      </c>
      <c r="H42" s="65">
        <f>'005 krycí list'!C23</f>
        <v>0</v>
      </c>
      <c r="I42" s="64">
        <f>0.21*H42</f>
        <v>0</v>
      </c>
      <c r="J42" s="59">
        <v>21</v>
      </c>
    </row>
    <row r="43" spans="2:11">
      <c r="B43" s="60" t="s">
        <v>285</v>
      </c>
      <c r="C43" s="76" t="s">
        <v>306</v>
      </c>
      <c r="D43" s="62"/>
      <c r="E43" s="86"/>
      <c r="F43" s="63">
        <f t="shared" si="1"/>
        <v>0</v>
      </c>
      <c r="G43" s="64">
        <v>0</v>
      </c>
      <c r="H43" s="65">
        <f>'006 krycí list'!C23</f>
        <v>0</v>
      </c>
      <c r="I43" s="64">
        <f>0.21*H43</f>
        <v>0</v>
      </c>
      <c r="J43" s="59">
        <v>21</v>
      </c>
    </row>
    <row r="44" spans="2:11">
      <c r="B44" s="60" t="s">
        <v>305</v>
      </c>
      <c r="C44" s="76" t="s">
        <v>307</v>
      </c>
      <c r="D44" s="62"/>
      <c r="E44" s="86"/>
      <c r="F44" s="63">
        <f t="shared" si="1"/>
        <v>0</v>
      </c>
      <c r="G44" s="64">
        <v>0</v>
      </c>
      <c r="H44" s="65">
        <f>'007 krycí list'!C23</f>
        <v>0</v>
      </c>
      <c r="I44" s="64">
        <f>0.21*H44</f>
        <v>0</v>
      </c>
      <c r="J44" s="59">
        <v>21</v>
      </c>
    </row>
    <row r="45" spans="2:11">
      <c r="B45" s="60"/>
      <c r="C45" s="371"/>
      <c r="D45" s="372"/>
      <c r="E45" s="549"/>
      <c r="F45" s="552"/>
      <c r="G45" s="64"/>
      <c r="H45" s="65"/>
      <c r="I45" s="64"/>
      <c r="J45" s="59"/>
    </row>
    <row r="46" spans="2:11">
      <c r="B46" s="66" t="s">
        <v>18</v>
      </c>
      <c r="C46" s="67"/>
      <c r="D46" s="68"/>
      <c r="E46" s="69"/>
      <c r="F46" s="551">
        <f>SUM(F38:F45)</f>
        <v>0</v>
      </c>
      <c r="G46" s="77">
        <f>SUM(G38:G44)</f>
        <v>0</v>
      </c>
      <c r="H46" s="70">
        <f>SUM(H38:H45)</f>
        <v>0</v>
      </c>
      <c r="I46" s="77">
        <f>SUM(I38:I44)</f>
        <v>0</v>
      </c>
      <c r="J46" s="71"/>
    </row>
    <row r="47" spans="2:11" ht="9" customHeight="1"/>
    <row r="48" spans="2:11" ht="6" customHeight="1"/>
    <row r="49" spans="2:10" ht="3" customHeight="1"/>
    <row r="50" spans="2:10" ht="6.75" customHeight="1"/>
    <row r="51" spans="2:10" ht="20.25" customHeight="1">
      <c r="B51" s="13" t="s">
        <v>22</v>
      </c>
      <c r="C51" s="45"/>
      <c r="D51" s="45"/>
      <c r="E51" s="45"/>
      <c r="F51" s="45"/>
      <c r="G51" s="45"/>
      <c r="H51" s="45"/>
      <c r="I51" s="45"/>
      <c r="J51" s="45"/>
    </row>
    <row r="52" spans="2:10" ht="9" customHeight="1"/>
    <row r="53" spans="2:10">
      <c r="B53" s="47" t="s">
        <v>23</v>
      </c>
      <c r="C53" s="48"/>
      <c r="D53" s="48" t="s">
        <v>513</v>
      </c>
      <c r="E53" s="50" t="s">
        <v>12</v>
      </c>
      <c r="F53" s="50" t="s">
        <v>24</v>
      </c>
      <c r="G53" s="51" t="s">
        <v>25</v>
      </c>
      <c r="H53" s="50" t="s">
        <v>26</v>
      </c>
      <c r="I53" s="51" t="s">
        <v>27</v>
      </c>
      <c r="J53" s="78" t="s">
        <v>28</v>
      </c>
    </row>
    <row r="54" spans="2:10">
      <c r="B54" s="52" t="s">
        <v>136</v>
      </c>
      <c r="C54" s="53" t="s">
        <v>86</v>
      </c>
      <c r="D54" s="54"/>
      <c r="E54" s="79"/>
      <c r="F54" s="58">
        <f>'001 Chomoutovské jezero'!G6+'002 rybník Nesyt'!G6+'003 oprava Mlýnský rybník'!G6+'004 Rokytnický rybník'!G6+'005 rybník Žabakor'!G6+'006 Veselský rybník'!G6+'007 rybník Kotvice'!G6</f>
        <v>0</v>
      </c>
      <c r="G54" s="57">
        <v>0</v>
      </c>
      <c r="H54" s="58"/>
      <c r="I54" s="57"/>
      <c r="J54" s="58"/>
    </row>
    <row r="55" spans="2:10">
      <c r="B55" s="60" t="s">
        <v>159</v>
      </c>
      <c r="C55" s="61" t="s">
        <v>97</v>
      </c>
      <c r="D55" s="62"/>
      <c r="E55" s="80"/>
      <c r="F55" s="558">
        <f>'001 Chomoutovské jezero'!G17+'002 rybník Nesyt'!G12+'003 oprava Mlýnský rybník'!G13+'004 Rokytnický rybník'!G16+'005 rybník Žabakor'!G14+'006 Veselský rybník'!G15+'007 rybník Kotvice'!G16</f>
        <v>0</v>
      </c>
      <c r="G55" s="64">
        <v>0</v>
      </c>
      <c r="H55" s="65"/>
      <c r="I55" s="64"/>
      <c r="J55" s="65"/>
    </row>
    <row r="56" spans="2:10">
      <c r="B56" s="60" t="s">
        <v>165</v>
      </c>
      <c r="C56" s="61" t="s">
        <v>492</v>
      </c>
      <c r="D56" s="62"/>
      <c r="E56" s="80"/>
      <c r="F56" s="65">
        <f>'001 Chomoutovské jezero'!G20</f>
        <v>0</v>
      </c>
      <c r="G56" s="64">
        <v>0</v>
      </c>
      <c r="H56" s="65"/>
      <c r="I56" s="64"/>
      <c r="J56" s="65"/>
    </row>
    <row r="57" spans="2:10">
      <c r="B57" s="60" t="s">
        <v>493</v>
      </c>
      <c r="C57" s="61" t="s">
        <v>367</v>
      </c>
      <c r="D57" s="62"/>
      <c r="E57" s="80"/>
      <c r="F57" s="65">
        <f>'002 rybník Nesyt'!G15</f>
        <v>0</v>
      </c>
      <c r="G57" s="64">
        <v>0</v>
      </c>
      <c r="H57" s="65"/>
      <c r="I57" s="64"/>
      <c r="J57" s="65"/>
    </row>
    <row r="58" spans="2:10">
      <c r="B58" s="60" t="s">
        <v>172</v>
      </c>
      <c r="C58" s="61" t="s">
        <v>173</v>
      </c>
      <c r="D58" s="62"/>
      <c r="E58" s="80"/>
      <c r="F58" s="65">
        <f>'001 Chomoutovské jezero'!G23+'004 Rokytnický rybník'!G21+'007 rybník Kotvice'!G26</f>
        <v>0</v>
      </c>
      <c r="G58" s="64">
        <v>0</v>
      </c>
      <c r="H58" s="65"/>
      <c r="I58" s="64"/>
      <c r="J58" s="65"/>
    </row>
    <row r="59" spans="2:10">
      <c r="B59" s="60" t="s">
        <v>180</v>
      </c>
      <c r="C59" s="61" t="s">
        <v>238</v>
      </c>
      <c r="D59" s="62"/>
      <c r="E59" s="80"/>
      <c r="F59" s="65">
        <f>'001 Chomoutovské jezero'!G26+'002 rybník Nesyt'!G17+'003 oprava Mlýnský rybník'!G22+'004 Rokytnický rybník'!G24+'005 rybník Žabakor'!G20+'006 Veselský rybník'!G19+'007 rybník Kotvice'!G29</f>
        <v>0</v>
      </c>
      <c r="G59" s="64">
        <v>0</v>
      </c>
      <c r="H59" s="65"/>
      <c r="I59" s="64"/>
      <c r="J59" s="65"/>
    </row>
    <row r="60" spans="2:10">
      <c r="B60" s="60" t="s">
        <v>494</v>
      </c>
      <c r="C60" s="61" t="s">
        <v>512</v>
      </c>
      <c r="D60" s="62"/>
      <c r="E60" s="80"/>
      <c r="F60" s="65">
        <f>'003 oprava Mlýnský rybník'!G24</f>
        <v>0</v>
      </c>
      <c r="G60" s="64">
        <v>0</v>
      </c>
      <c r="H60" s="65"/>
      <c r="I60" s="64"/>
      <c r="J60" s="65"/>
    </row>
    <row r="61" spans="2:10">
      <c r="B61" s="60" t="s">
        <v>101</v>
      </c>
      <c r="C61" s="61" t="s">
        <v>236</v>
      </c>
      <c r="D61" s="62"/>
      <c r="E61" s="80"/>
      <c r="F61" s="65">
        <f>'001 Chomoutovské jezero'!G28+'002 rybník Nesyt'!G19+'003 oprava Mlýnský rybník'!G41+'004 Rokytnický rybník'!G26+'005 rybník Žabakor'!G22+'006 Veselský rybník'!G21+'007 rybník Kotvice'!G31</f>
        <v>0</v>
      </c>
      <c r="G61" s="64">
        <v>0</v>
      </c>
      <c r="H61" s="65"/>
      <c r="I61" s="64"/>
      <c r="J61" s="65"/>
    </row>
    <row r="62" spans="2:10">
      <c r="B62" s="60" t="s">
        <v>104</v>
      </c>
      <c r="C62" s="61" t="s">
        <v>105</v>
      </c>
      <c r="D62" s="62"/>
      <c r="E62" s="80"/>
      <c r="F62" s="65">
        <v>0</v>
      </c>
      <c r="G62" s="64">
        <f>'001 Chomoutovské jezero'!G35+'002 rybník Nesyt'!G26+'003 oprava Mlýnský rybník'!G43+'004 Rokytnický rybník'!G33+'005 rybník Žabakor'!G29+'006 Veselský rybník'!G28+'007 rybník Kotvice'!G33</f>
        <v>0</v>
      </c>
      <c r="H62" s="65"/>
      <c r="I62" s="64"/>
      <c r="J62" s="65"/>
    </row>
    <row r="63" spans="2:10">
      <c r="B63" s="60" t="s">
        <v>185</v>
      </c>
      <c r="C63" s="61" t="s">
        <v>269</v>
      </c>
      <c r="D63" s="62"/>
      <c r="E63" s="80"/>
      <c r="F63" s="65">
        <v>0</v>
      </c>
      <c r="G63" s="64">
        <f>'001 Chomoutovské jezero'!G30+'002 rybník Nesyt'!G21+'003 oprava Mlýnský rybník'!G17+'004 Rokytnický rybník'!G28+'005 rybník Žabakor'!G24+'006 Veselský rybník'!G23+'007 rybník Kotvice'!G21</f>
        <v>0</v>
      </c>
      <c r="H63" s="65"/>
      <c r="I63" s="64"/>
      <c r="J63" s="65"/>
    </row>
    <row r="64" spans="2:10">
      <c r="B64" s="60" t="s">
        <v>111</v>
      </c>
      <c r="C64" s="61" t="s">
        <v>112</v>
      </c>
      <c r="D64" s="62"/>
      <c r="E64" s="80"/>
      <c r="F64" s="65">
        <v>0</v>
      </c>
      <c r="G64" s="64">
        <f>'001 Chomoutovské jezero'!G62+'002 rybník Nesyt'!G56+'003 oprava Mlýnský rybník'!G68+'004 Rokytnický rybník'!G58+'005 rybník Žabakor'!G53+'006 Veselský rybník'!G51+'007 rybník Kotvice'!G57</f>
        <v>0</v>
      </c>
      <c r="H64" s="65"/>
      <c r="I64" s="64"/>
      <c r="J64" s="65"/>
    </row>
    <row r="65" spans="2:10">
      <c r="B65" s="60"/>
      <c r="C65" s="61" t="s">
        <v>504</v>
      </c>
      <c r="D65" s="62"/>
      <c r="E65" s="80"/>
      <c r="F65" s="65">
        <v>0</v>
      </c>
      <c r="G65" s="64">
        <f>'001 Chomoutovské jezero'!G64+'002 rybník Nesyt'!G58+'003 oprava Mlýnský rybník'!G70+'004 Rokytnický rybník'!G60+'005 rybník Žabakor'!G55+'006 Veselský rybník'!G53+'007 rybník Kotvice'!G59</f>
        <v>0</v>
      </c>
      <c r="H65" s="65"/>
      <c r="I65" s="64"/>
      <c r="J65" s="65"/>
    </row>
    <row r="66" spans="2:10">
      <c r="B66" s="60"/>
      <c r="C66" s="61"/>
      <c r="D66" s="62"/>
      <c r="E66" s="80"/>
      <c r="F66" s="65"/>
      <c r="G66" s="64"/>
      <c r="H66" s="65"/>
      <c r="I66" s="64"/>
      <c r="J66" s="65"/>
    </row>
    <row r="67" spans="2:10">
      <c r="B67" s="60"/>
      <c r="C67" s="61"/>
      <c r="D67" s="62"/>
      <c r="E67" s="80"/>
      <c r="F67" s="65"/>
      <c r="G67" s="64"/>
      <c r="H67" s="65"/>
      <c r="I67" s="64"/>
      <c r="J67" s="65"/>
    </row>
    <row r="68" spans="2:10">
      <c r="B68" s="60"/>
      <c r="C68" s="61"/>
      <c r="D68" s="62"/>
      <c r="E68" s="80"/>
      <c r="F68" s="65"/>
      <c r="G68" s="64"/>
      <c r="H68" s="65"/>
      <c r="I68" s="64"/>
      <c r="J68" s="65"/>
    </row>
    <row r="69" spans="2:10">
      <c r="B69" s="60"/>
      <c r="C69" s="61"/>
      <c r="D69" s="62"/>
      <c r="E69" s="80"/>
      <c r="F69" s="65"/>
      <c r="G69" s="64"/>
      <c r="H69" s="65"/>
      <c r="I69" s="64"/>
      <c r="J69" s="65"/>
    </row>
    <row r="70" spans="2:10">
      <c r="B70" s="66"/>
      <c r="C70" s="67"/>
      <c r="D70" s="565">
        <f>F70+G70</f>
        <v>0</v>
      </c>
      <c r="E70" s="81"/>
      <c r="F70" s="70">
        <f>SUM(F54:F69)</f>
        <v>0</v>
      </c>
      <c r="G70" s="77">
        <f>SUM(G54:G69)</f>
        <v>0</v>
      </c>
      <c r="H70" s="70"/>
      <c r="I70" s="77"/>
      <c r="J70" s="70"/>
    </row>
    <row r="72" spans="2:10" ht="2.25" customHeight="1"/>
    <row r="73" spans="2:10" ht="1.5" customHeight="1"/>
    <row r="74" spans="2:10" ht="0.75" customHeight="1"/>
    <row r="75" spans="2:10" ht="0.75" customHeight="1"/>
    <row r="76" spans="2:10" ht="0.75" customHeight="1"/>
    <row r="77" spans="2:10" ht="17.399999999999999">
      <c r="B77" s="13" t="s">
        <v>29</v>
      </c>
      <c r="C77" s="45"/>
      <c r="D77" s="45"/>
      <c r="E77" s="45"/>
      <c r="F77" s="45"/>
      <c r="G77" s="45"/>
      <c r="H77" s="45"/>
      <c r="I77" s="45"/>
      <c r="J77" s="45"/>
    </row>
    <row r="79" spans="2:10">
      <c r="B79" s="47" t="s">
        <v>30</v>
      </c>
      <c r="C79" s="48"/>
      <c r="D79" s="48"/>
      <c r="E79" s="82"/>
      <c r="F79" s="83"/>
      <c r="G79" s="51"/>
      <c r="H79" s="50" t="s">
        <v>16</v>
      </c>
      <c r="I79" s="1"/>
      <c r="J79" s="1"/>
    </row>
    <row r="80" spans="2:10">
      <c r="B80" s="52" t="s">
        <v>114</v>
      </c>
      <c r="C80" s="53"/>
      <c r="D80" s="54"/>
      <c r="E80" s="84"/>
      <c r="F80" s="85"/>
      <c r="G80" s="57"/>
      <c r="H80" s="58">
        <v>0</v>
      </c>
      <c r="I80" s="1"/>
      <c r="J80" s="1"/>
    </row>
    <row r="81" spans="2:11">
      <c r="B81" s="60" t="s">
        <v>115</v>
      </c>
      <c r="C81" s="61"/>
      <c r="D81" s="62"/>
      <c r="E81" s="86"/>
      <c r="F81" s="87"/>
      <c r="G81" s="64"/>
      <c r="H81" s="65">
        <v>0</v>
      </c>
      <c r="I81" s="1"/>
      <c r="J81" s="1"/>
    </row>
    <row r="82" spans="2:11">
      <c r="B82" s="60" t="s">
        <v>116</v>
      </c>
      <c r="C82" s="61"/>
      <c r="D82" s="62"/>
      <c r="E82" s="86"/>
      <c r="F82" s="87"/>
      <c r="G82" s="64"/>
      <c r="H82" s="65">
        <v>0</v>
      </c>
      <c r="I82" s="1"/>
      <c r="J82" s="1"/>
    </row>
    <row r="83" spans="2:11">
      <c r="B83" s="60" t="s">
        <v>117</v>
      </c>
      <c r="C83" s="61"/>
      <c r="D83" s="62"/>
      <c r="E83" s="86"/>
      <c r="F83" s="87"/>
      <c r="G83" s="64"/>
      <c r="H83" s="65">
        <f>'001 krycí list'!G18+'002 krycí list'!G18+'003 krycí list'!G18+'004 krycí list'!G18+'005 krycí list'!G18+'006 krycí list'!G18+'007 krycí list'!G18</f>
        <v>0</v>
      </c>
      <c r="I83" s="1"/>
      <c r="J83" s="1"/>
    </row>
    <row r="84" spans="2:11">
      <c r="B84" s="60" t="s">
        <v>118</v>
      </c>
      <c r="C84" s="61"/>
      <c r="D84" s="62"/>
      <c r="E84" s="86"/>
      <c r="F84" s="87"/>
      <c r="G84" s="64"/>
      <c r="H84" s="65">
        <f>'001 krycí list'!G19+'002 krycí list'!G19+'003 krycí list'!G19+'004 krycí list'!G19+'005 krycí list'!G19+'006 krycí list'!G19+'007 krycí list'!G19</f>
        <v>0</v>
      </c>
      <c r="I84" s="1"/>
      <c r="J84" s="1"/>
    </row>
    <row r="85" spans="2:11">
      <c r="B85" s="60" t="s">
        <v>119</v>
      </c>
      <c r="C85" s="61"/>
      <c r="D85" s="62"/>
      <c r="E85" s="86"/>
      <c r="F85" s="87"/>
      <c r="G85" s="64"/>
      <c r="H85" s="65" t="s">
        <v>1</v>
      </c>
      <c r="I85" s="1"/>
      <c r="J85" s="1"/>
    </row>
    <row r="86" spans="2:11">
      <c r="B86" s="60" t="s">
        <v>120</v>
      </c>
      <c r="C86" s="61"/>
      <c r="D86" s="62"/>
      <c r="E86" s="86"/>
      <c r="F86" s="87"/>
      <c r="G86" s="64"/>
      <c r="H86" s="65">
        <v>0</v>
      </c>
      <c r="I86" s="1"/>
      <c r="J86" s="1"/>
    </row>
    <row r="87" spans="2:11">
      <c r="B87" s="60" t="s">
        <v>121</v>
      </c>
      <c r="C87" s="61"/>
      <c r="D87" s="62"/>
      <c r="E87" s="86"/>
      <c r="F87" s="87"/>
      <c r="G87" s="64"/>
      <c r="H87" s="65">
        <v>0</v>
      </c>
      <c r="I87" s="1"/>
      <c r="J87" s="1"/>
      <c r="K87" s="130"/>
    </row>
    <row r="88" spans="2:11">
      <c r="B88" s="66" t="s">
        <v>18</v>
      </c>
      <c r="C88" s="67"/>
      <c r="D88" s="68"/>
      <c r="E88" s="88"/>
      <c r="F88" s="89"/>
      <c r="G88" s="77"/>
      <c r="H88" s="70">
        <f>SUM(H80:H87)</f>
        <v>0</v>
      </c>
      <c r="I88" s="1"/>
      <c r="J88" s="130"/>
    </row>
    <row r="89" spans="2:11">
      <c r="I89" s="1"/>
      <c r="J89" s="1"/>
    </row>
  </sheetData>
  <sortState ref="B831:K837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3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5"/>
  <dimension ref="A1:BZ143"/>
  <sheetViews>
    <sheetView showGridLines="0" showZeros="0" topLeftCell="A66" zoomScaleNormal="100" zoomScaleSheetLayoutView="100" workbookViewId="0">
      <selection activeCell="F86" sqref="F86"/>
    </sheetView>
  </sheetViews>
  <sheetFormatPr defaultColWidth="9.109375" defaultRowHeight="13.2"/>
  <cols>
    <col min="1" max="1" width="3.33203125" style="229" customWidth="1"/>
    <col min="2" max="2" width="13.21875" style="229" customWidth="1"/>
    <col min="3" max="3" width="64.88671875" style="229" customWidth="1"/>
    <col min="4" max="4" width="5.5546875" style="229" customWidth="1"/>
    <col min="5" max="5" width="8.5546875" style="230" customWidth="1"/>
    <col min="6" max="6" width="9.88671875" style="229" customWidth="1"/>
    <col min="7" max="7" width="12.21875" style="229" customWidth="1"/>
    <col min="8" max="8" width="10" style="229" customWidth="1"/>
    <col min="9" max="9" width="8.88671875" style="229" customWidth="1"/>
    <col min="10" max="10" width="75.44140625" style="229" customWidth="1"/>
    <col min="11" max="11" width="45.33203125" style="229" customWidth="1"/>
    <col min="12" max="16384" width="9.109375" style="229"/>
  </cols>
  <sheetData>
    <row r="1" spans="1:78">
      <c r="A1" s="603" t="s">
        <v>395</v>
      </c>
      <c r="B1" s="603"/>
      <c r="C1" s="603"/>
      <c r="D1" s="603"/>
      <c r="E1" s="603"/>
      <c r="F1" s="603"/>
      <c r="G1" s="382"/>
      <c r="H1" s="382"/>
      <c r="I1" s="382"/>
    </row>
    <row r="2" spans="1:78" ht="14.25" customHeight="1">
      <c r="A2" s="419"/>
      <c r="B2" s="382"/>
      <c r="C2" s="420"/>
      <c r="D2" s="419"/>
      <c r="E2" s="382"/>
      <c r="F2" s="382"/>
      <c r="G2" s="382"/>
      <c r="H2" s="382"/>
      <c r="I2" s="382"/>
    </row>
    <row r="3" spans="1:78" ht="13.8" thickBot="1">
      <c r="A3" s="419"/>
      <c r="B3" s="382"/>
      <c r="C3" s="421"/>
      <c r="D3" s="419"/>
      <c r="E3" s="382"/>
      <c r="F3" s="382"/>
      <c r="G3" s="382"/>
      <c r="H3" s="382"/>
      <c r="I3" s="382"/>
    </row>
    <row r="4" spans="1:78">
      <c r="A4" s="260" t="s">
        <v>126</v>
      </c>
      <c r="B4" s="261" t="s">
        <v>127</v>
      </c>
      <c r="C4" s="261" t="s">
        <v>128</v>
      </c>
      <c r="D4" s="262" t="s">
        <v>129</v>
      </c>
      <c r="E4" s="262" t="s">
        <v>130</v>
      </c>
      <c r="F4" s="263" t="s">
        <v>131</v>
      </c>
      <c r="G4" s="378"/>
      <c r="H4" s="604" t="s">
        <v>132</v>
      </c>
      <c r="I4" s="605"/>
    </row>
    <row r="5" spans="1:78" ht="13.8" thickBot="1">
      <c r="A5" s="383" t="s">
        <v>1</v>
      </c>
      <c r="B5" s="384" t="s">
        <v>1</v>
      </c>
      <c r="C5" s="385" t="s">
        <v>133</v>
      </c>
      <c r="D5" s="386" t="s">
        <v>1</v>
      </c>
      <c r="E5" s="384" t="s">
        <v>1</v>
      </c>
      <c r="F5" s="387" t="s">
        <v>134</v>
      </c>
      <c r="G5" s="388" t="s">
        <v>135</v>
      </c>
      <c r="H5" s="389" t="s">
        <v>131</v>
      </c>
      <c r="I5" s="388" t="s">
        <v>135</v>
      </c>
    </row>
    <row r="6" spans="1:78" ht="15" customHeight="1">
      <c r="A6" s="390"/>
      <c r="B6" s="392" t="s">
        <v>136</v>
      </c>
      <c r="C6" s="622" t="s">
        <v>86</v>
      </c>
      <c r="D6" s="623"/>
      <c r="E6" s="623"/>
      <c r="F6" s="623"/>
      <c r="G6" s="393">
        <f>SUM(G7:G12)</f>
        <v>0</v>
      </c>
      <c r="H6" s="394"/>
      <c r="I6" s="393">
        <f>SUM(I7:I9)</f>
        <v>1E-4</v>
      </c>
    </row>
    <row r="7" spans="1:78">
      <c r="A7" s="277" t="s">
        <v>85</v>
      </c>
      <c r="B7" s="278" t="s">
        <v>454</v>
      </c>
      <c r="C7" s="278" t="s">
        <v>435</v>
      </c>
      <c r="D7" s="277" t="s">
        <v>99</v>
      </c>
      <c r="E7" s="279">
        <v>2</v>
      </c>
      <c r="F7" s="279"/>
      <c r="G7" s="279">
        <f t="shared" ref="G7:G11" si="0">ROUND(E7*F7,2)</f>
        <v>0</v>
      </c>
      <c r="H7" s="279">
        <v>5.0000000000000002E-5</v>
      </c>
      <c r="I7" s="279">
        <f t="shared" ref="I7:I11" si="1">E7*H7</f>
        <v>1E-4</v>
      </c>
      <c r="M7" s="229">
        <v>1</v>
      </c>
    </row>
    <row r="8" spans="1:78">
      <c r="A8" s="277" t="s">
        <v>139</v>
      </c>
      <c r="B8" s="278" t="s">
        <v>297</v>
      </c>
      <c r="C8" s="278" t="s">
        <v>298</v>
      </c>
      <c r="D8" s="277" t="s">
        <v>94</v>
      </c>
      <c r="E8" s="279">
        <v>2</v>
      </c>
      <c r="F8" s="279"/>
      <c r="G8" s="279">
        <f t="shared" ref="G8" si="2">ROUND(E8*F8,2)</f>
        <v>0</v>
      </c>
      <c r="H8" s="279">
        <v>0</v>
      </c>
      <c r="I8" s="279">
        <f t="shared" si="1"/>
        <v>0</v>
      </c>
      <c r="M8" s="229">
        <v>2</v>
      </c>
      <c r="Y8" s="229">
        <v>1</v>
      </c>
      <c r="Z8" s="229">
        <v>1</v>
      </c>
      <c r="AA8" s="229">
        <v>1</v>
      </c>
      <c r="AX8" s="229">
        <v>1</v>
      </c>
      <c r="AY8" s="229">
        <f t="shared" ref="AY8:AY15" si="3">IF(AX8=1,G8,0)</f>
        <v>0</v>
      </c>
      <c r="AZ8" s="229">
        <f t="shared" ref="AZ8:AZ15" si="4">IF(AX8=2,G8,0)</f>
        <v>0</v>
      </c>
      <c r="BA8" s="229">
        <f t="shared" ref="BA8:BA15" si="5">IF(AX8=3,G8,0)</f>
        <v>0</v>
      </c>
      <c r="BB8" s="229">
        <f t="shared" ref="BB8:BB15" si="6">IF(AX8=4,G8,0)</f>
        <v>0</v>
      </c>
      <c r="BC8" s="229">
        <f t="shared" ref="BC8:BC15" si="7">IF(AX8=5,G8,0)</f>
        <v>0</v>
      </c>
      <c r="BY8" s="229">
        <v>1</v>
      </c>
      <c r="BZ8" s="229">
        <v>1</v>
      </c>
    </row>
    <row r="9" spans="1:78">
      <c r="A9" s="277" t="s">
        <v>140</v>
      </c>
      <c r="B9" s="278" t="s">
        <v>331</v>
      </c>
      <c r="C9" s="278" t="s">
        <v>332</v>
      </c>
      <c r="D9" s="277" t="s">
        <v>99</v>
      </c>
      <c r="E9" s="279">
        <v>3</v>
      </c>
      <c r="F9" s="279"/>
      <c r="G9" s="279">
        <f t="shared" si="0"/>
        <v>0</v>
      </c>
      <c r="H9" s="279">
        <v>0</v>
      </c>
      <c r="I9" s="279">
        <f t="shared" si="1"/>
        <v>0</v>
      </c>
      <c r="M9" s="229">
        <v>2</v>
      </c>
      <c r="Y9" s="229">
        <v>1</v>
      </c>
      <c r="Z9" s="229">
        <v>1</v>
      </c>
      <c r="AA9" s="229">
        <v>1</v>
      </c>
      <c r="AX9" s="229">
        <v>1</v>
      </c>
      <c r="AY9" s="229">
        <f t="shared" si="3"/>
        <v>0</v>
      </c>
      <c r="AZ9" s="229">
        <f t="shared" si="4"/>
        <v>0</v>
      </c>
      <c r="BA9" s="229">
        <f t="shared" si="5"/>
        <v>0</v>
      </c>
      <c r="BB9" s="229">
        <f t="shared" si="6"/>
        <v>0</v>
      </c>
      <c r="BC9" s="229">
        <f t="shared" si="7"/>
        <v>0</v>
      </c>
      <c r="BY9" s="229">
        <v>1</v>
      </c>
      <c r="BZ9" s="229">
        <v>1</v>
      </c>
    </row>
    <row r="10" spans="1:78">
      <c r="A10" s="277" t="s">
        <v>144</v>
      </c>
      <c r="B10" s="278" t="s">
        <v>455</v>
      </c>
      <c r="C10" s="278" t="s">
        <v>436</v>
      </c>
      <c r="D10" s="277" t="s">
        <v>94</v>
      </c>
      <c r="E10" s="279">
        <v>2.42</v>
      </c>
      <c r="F10" s="279"/>
      <c r="G10" s="279">
        <f t="shared" si="0"/>
        <v>0</v>
      </c>
      <c r="H10" s="279">
        <v>0</v>
      </c>
      <c r="I10" s="279">
        <f t="shared" si="1"/>
        <v>0</v>
      </c>
      <c r="M10" s="229">
        <v>2</v>
      </c>
      <c r="Y10" s="229">
        <v>1</v>
      </c>
      <c r="Z10" s="229">
        <v>1</v>
      </c>
      <c r="AA10" s="229">
        <v>1</v>
      </c>
      <c r="AX10" s="229">
        <v>1</v>
      </c>
      <c r="AY10" s="229">
        <f t="shared" si="3"/>
        <v>0</v>
      </c>
      <c r="AZ10" s="229">
        <f t="shared" si="4"/>
        <v>0</v>
      </c>
      <c r="BA10" s="229">
        <f t="shared" si="5"/>
        <v>0</v>
      </c>
      <c r="BB10" s="229">
        <f t="shared" si="6"/>
        <v>0</v>
      </c>
      <c r="BC10" s="229">
        <f t="shared" si="7"/>
        <v>0</v>
      </c>
      <c r="BY10" s="229">
        <v>1</v>
      </c>
      <c r="BZ10" s="229">
        <v>1</v>
      </c>
    </row>
    <row r="11" spans="1:78">
      <c r="A11" s="277" t="s">
        <v>148</v>
      </c>
      <c r="B11" s="278" t="s">
        <v>95</v>
      </c>
      <c r="C11" s="278" t="s">
        <v>155</v>
      </c>
      <c r="D11" s="277" t="s">
        <v>94</v>
      </c>
      <c r="E11" s="279">
        <v>2.4180000000000001</v>
      </c>
      <c r="F11" s="279"/>
      <c r="G11" s="279">
        <f t="shared" si="0"/>
        <v>0</v>
      </c>
      <c r="H11" s="279">
        <v>0</v>
      </c>
      <c r="I11" s="279">
        <f t="shared" si="1"/>
        <v>0</v>
      </c>
      <c r="M11" s="229">
        <v>2</v>
      </c>
      <c r="Y11" s="229">
        <v>1</v>
      </c>
      <c r="Z11" s="229">
        <v>1</v>
      </c>
      <c r="AA11" s="229">
        <v>1</v>
      </c>
      <c r="AX11" s="229">
        <v>1</v>
      </c>
      <c r="AY11" s="229">
        <f t="shared" si="3"/>
        <v>0</v>
      </c>
      <c r="AZ11" s="229">
        <f t="shared" si="4"/>
        <v>0</v>
      </c>
      <c r="BA11" s="229">
        <f t="shared" si="5"/>
        <v>0</v>
      </c>
      <c r="BB11" s="229">
        <f t="shared" si="6"/>
        <v>0</v>
      </c>
      <c r="BC11" s="229">
        <f t="shared" si="7"/>
        <v>0</v>
      </c>
      <c r="BY11" s="229">
        <v>1</v>
      </c>
      <c r="BZ11" s="229">
        <v>1</v>
      </c>
    </row>
    <row r="12" spans="1:78">
      <c r="A12" s="277" t="s">
        <v>151</v>
      </c>
      <c r="B12" s="282" t="s">
        <v>157</v>
      </c>
      <c r="C12" s="278" t="s">
        <v>158</v>
      </c>
      <c r="D12" s="277" t="s">
        <v>98</v>
      </c>
      <c r="E12" s="279">
        <v>24.2</v>
      </c>
      <c r="F12" s="279"/>
      <c r="G12" s="279">
        <f>ROUND(E12*F12,2)</f>
        <v>0</v>
      </c>
      <c r="H12" s="279"/>
      <c r="I12" s="279"/>
      <c r="M12" s="229">
        <v>2</v>
      </c>
      <c r="Y12" s="229">
        <v>1</v>
      </c>
      <c r="Z12" s="229">
        <v>1</v>
      </c>
      <c r="AA12" s="229">
        <v>1</v>
      </c>
      <c r="AX12" s="229">
        <v>1</v>
      </c>
      <c r="AY12" s="229">
        <f t="shared" si="3"/>
        <v>0</v>
      </c>
      <c r="AZ12" s="229">
        <f t="shared" si="4"/>
        <v>0</v>
      </c>
      <c r="BA12" s="229">
        <f t="shared" si="5"/>
        <v>0</v>
      </c>
      <c r="BB12" s="229">
        <f t="shared" si="6"/>
        <v>0</v>
      </c>
      <c r="BC12" s="229">
        <f t="shared" si="7"/>
        <v>0</v>
      </c>
      <c r="BY12" s="229">
        <v>1</v>
      </c>
      <c r="BZ12" s="229">
        <v>1</v>
      </c>
    </row>
    <row r="13" spans="1:78">
      <c r="A13" s="395"/>
      <c r="B13" s="379" t="s">
        <v>159</v>
      </c>
      <c r="C13" s="606" t="s">
        <v>484</v>
      </c>
      <c r="D13" s="607"/>
      <c r="E13" s="607"/>
      <c r="F13" s="607"/>
      <c r="G13" s="285">
        <f>SUM(G14:G16)</f>
        <v>0</v>
      </c>
      <c r="H13" s="286"/>
      <c r="I13" s="285">
        <f>SUM(I14:I15)</f>
        <v>6.1105</v>
      </c>
      <c r="M13" s="229">
        <v>2</v>
      </c>
      <c r="Y13" s="229">
        <v>1</v>
      </c>
      <c r="Z13" s="229">
        <v>1</v>
      </c>
      <c r="AA13" s="229">
        <v>1</v>
      </c>
      <c r="AX13" s="229">
        <v>1</v>
      </c>
      <c r="AY13" s="229">
        <f t="shared" si="3"/>
        <v>0</v>
      </c>
      <c r="AZ13" s="229">
        <f t="shared" si="4"/>
        <v>0</v>
      </c>
      <c r="BA13" s="229">
        <f t="shared" si="5"/>
        <v>0</v>
      </c>
      <c r="BB13" s="229">
        <f t="shared" si="6"/>
        <v>0</v>
      </c>
      <c r="BC13" s="229">
        <f t="shared" si="7"/>
        <v>0</v>
      </c>
      <c r="BY13" s="229">
        <v>1</v>
      </c>
      <c r="BZ13" s="229">
        <v>1</v>
      </c>
    </row>
    <row r="14" spans="1:78">
      <c r="A14" s="277" t="s">
        <v>154</v>
      </c>
      <c r="B14" s="278" t="s">
        <v>456</v>
      </c>
      <c r="C14" s="278" t="s">
        <v>443</v>
      </c>
      <c r="D14" s="277" t="s">
        <v>94</v>
      </c>
      <c r="E14" s="279">
        <v>1.73</v>
      </c>
      <c r="F14" s="279"/>
      <c r="G14" s="279">
        <f>ROUND(E14*F14,2)</f>
        <v>0</v>
      </c>
      <c r="H14" s="279">
        <v>2.5249999999999999</v>
      </c>
      <c r="I14" s="279">
        <f>E14*H14</f>
        <v>4.3682499999999997</v>
      </c>
      <c r="M14" s="229">
        <v>2</v>
      </c>
      <c r="Y14" s="229">
        <v>1</v>
      </c>
      <c r="Z14" s="229">
        <v>1</v>
      </c>
      <c r="AA14" s="229">
        <v>1</v>
      </c>
      <c r="AX14" s="229">
        <v>1</v>
      </c>
      <c r="AY14" s="229">
        <f t="shared" si="3"/>
        <v>0</v>
      </c>
      <c r="AZ14" s="229">
        <f t="shared" si="4"/>
        <v>0</v>
      </c>
      <c r="BA14" s="229">
        <f t="shared" si="5"/>
        <v>0</v>
      </c>
      <c r="BB14" s="229">
        <f t="shared" si="6"/>
        <v>0</v>
      </c>
      <c r="BC14" s="229">
        <f t="shared" si="7"/>
        <v>0</v>
      </c>
      <c r="BY14" s="229">
        <v>1</v>
      </c>
      <c r="BZ14" s="229">
        <v>1</v>
      </c>
    </row>
    <row r="15" spans="1:78">
      <c r="A15" s="277" t="s">
        <v>156</v>
      </c>
      <c r="B15" s="278" t="s">
        <v>457</v>
      </c>
      <c r="C15" s="278" t="s">
        <v>437</v>
      </c>
      <c r="D15" s="277" t="s">
        <v>94</v>
      </c>
      <c r="E15" s="279">
        <v>0.69</v>
      </c>
      <c r="F15" s="279"/>
      <c r="G15" s="279">
        <f>ROUND(E15*F15,2)</f>
        <v>0</v>
      </c>
      <c r="H15" s="279">
        <v>2.5249999999999999</v>
      </c>
      <c r="I15" s="279">
        <f>E15*H15</f>
        <v>1.7422499999999999</v>
      </c>
      <c r="M15" s="229">
        <v>2</v>
      </c>
      <c r="Y15" s="229">
        <v>1</v>
      </c>
      <c r="Z15" s="229">
        <v>1</v>
      </c>
      <c r="AA15" s="229">
        <v>1</v>
      </c>
      <c r="AX15" s="229">
        <v>1</v>
      </c>
      <c r="AY15" s="229">
        <f t="shared" si="3"/>
        <v>0</v>
      </c>
      <c r="AZ15" s="229">
        <f t="shared" si="4"/>
        <v>0</v>
      </c>
      <c r="BA15" s="229">
        <f t="shared" si="5"/>
        <v>0</v>
      </c>
      <c r="BB15" s="229">
        <f t="shared" si="6"/>
        <v>0</v>
      </c>
      <c r="BC15" s="229">
        <f t="shared" si="7"/>
        <v>0</v>
      </c>
      <c r="BY15" s="229">
        <v>1</v>
      </c>
      <c r="BZ15" s="229">
        <v>1</v>
      </c>
    </row>
    <row r="16" spans="1:78" ht="26.4">
      <c r="A16" s="277" t="s">
        <v>160</v>
      </c>
      <c r="B16" s="278" t="s">
        <v>458</v>
      </c>
      <c r="C16" s="288" t="s">
        <v>438</v>
      </c>
      <c r="D16" s="277" t="s">
        <v>103</v>
      </c>
      <c r="E16" s="279">
        <v>1.4500000000000001E-2</v>
      </c>
      <c r="F16" s="279"/>
      <c r="G16" s="279">
        <f>ROUND(E16*F16,2)</f>
        <v>0</v>
      </c>
      <c r="H16" s="279">
        <v>1.0211600000000001</v>
      </c>
      <c r="I16" s="279">
        <f>E16*H16</f>
        <v>1.4806820000000002E-2</v>
      </c>
    </row>
    <row r="17" spans="1:78">
      <c r="A17" s="395"/>
      <c r="B17" s="379" t="s">
        <v>185</v>
      </c>
      <c r="C17" s="606" t="s">
        <v>269</v>
      </c>
      <c r="D17" s="607"/>
      <c r="E17" s="607"/>
      <c r="F17" s="607"/>
      <c r="G17" s="285">
        <f>SUM(G18:G21)</f>
        <v>0</v>
      </c>
      <c r="H17" s="286"/>
      <c r="I17" s="285">
        <f>SUM(I18:I21)</f>
        <v>0.29168000000000005</v>
      </c>
      <c r="M17" s="229">
        <v>2</v>
      </c>
      <c r="Y17" s="229">
        <v>1</v>
      </c>
      <c r="Z17" s="229">
        <v>1</v>
      </c>
      <c r="AA17" s="229">
        <v>1</v>
      </c>
      <c r="AX17" s="229">
        <v>1</v>
      </c>
      <c r="AY17" s="229">
        <f>IF(AX17=1,G17,0)</f>
        <v>0</v>
      </c>
      <c r="AZ17" s="229">
        <f>IF(AX17=2,G17,0)</f>
        <v>0</v>
      </c>
      <c r="BA17" s="229">
        <f>IF(AX17=3,G17,0)</f>
        <v>0</v>
      </c>
      <c r="BB17" s="229">
        <f>IF(AX17=4,G17,0)</f>
        <v>0</v>
      </c>
      <c r="BC17" s="229">
        <f>IF(AX17=5,G17,0)</f>
        <v>0</v>
      </c>
      <c r="BY17" s="229">
        <v>1</v>
      </c>
      <c r="BZ17" s="229">
        <v>1</v>
      </c>
    </row>
    <row r="18" spans="1:78">
      <c r="A18" s="316" t="s">
        <v>161</v>
      </c>
      <c r="B18" s="282" t="s">
        <v>459</v>
      </c>
      <c r="C18" s="278" t="s">
        <v>192</v>
      </c>
      <c r="D18" s="277" t="s">
        <v>100</v>
      </c>
      <c r="E18" s="279">
        <v>135.68</v>
      </c>
      <c r="F18" s="279"/>
      <c r="G18" s="279">
        <f>ROUND(E18*F18,2)</f>
        <v>0</v>
      </c>
      <c r="H18" s="340">
        <v>1E-3</v>
      </c>
      <c r="I18" s="340">
        <f t="shared" ref="I18" si="8">E18*H18</f>
        <v>0.13568000000000002</v>
      </c>
    </row>
    <row r="19" spans="1:78">
      <c r="A19" s="277" t="s">
        <v>163</v>
      </c>
      <c r="B19" s="282" t="s">
        <v>187</v>
      </c>
      <c r="C19" s="278" t="s">
        <v>333</v>
      </c>
      <c r="D19" s="277" t="s">
        <v>100</v>
      </c>
      <c r="E19" s="279">
        <v>6</v>
      </c>
      <c r="F19" s="279"/>
      <c r="G19" s="279">
        <f>ROUND(E19*F19,2)</f>
        <v>0</v>
      </c>
      <c r="H19" s="279">
        <v>1E-3</v>
      </c>
      <c r="I19" s="279">
        <v>6.0000000000000001E-3</v>
      </c>
      <c r="M19" s="229">
        <v>4</v>
      </c>
      <c r="AY19" s="242">
        <f>SUM(AY7:AY17)</f>
        <v>0</v>
      </c>
      <c r="AZ19" s="242">
        <f>SUM(AZ7:AZ17)</f>
        <v>0</v>
      </c>
      <c r="BA19" s="242">
        <f>SUM(BA7:BA17)</f>
        <v>0</v>
      </c>
      <c r="BB19" s="242">
        <f>SUM(BB7:BB17)</f>
        <v>0</v>
      </c>
      <c r="BC19" s="242">
        <f>SUM(BC7:BC17)</f>
        <v>0</v>
      </c>
    </row>
    <row r="20" spans="1:78">
      <c r="A20" s="277" t="s">
        <v>167</v>
      </c>
      <c r="B20" s="282" t="s">
        <v>189</v>
      </c>
      <c r="C20" s="278" t="s">
        <v>402</v>
      </c>
      <c r="D20" s="277" t="s">
        <v>100</v>
      </c>
      <c r="E20" s="279">
        <v>141.68</v>
      </c>
      <c r="F20" s="279"/>
      <c r="G20" s="279">
        <f>ROUND(E20*F20,2)</f>
        <v>0</v>
      </c>
      <c r="H20" s="279"/>
      <c r="I20" s="279">
        <v>0.15</v>
      </c>
      <c r="M20" s="229">
        <v>1</v>
      </c>
    </row>
    <row r="21" spans="1:78">
      <c r="A21" s="396" t="s">
        <v>170</v>
      </c>
      <c r="B21" s="448" t="s">
        <v>371</v>
      </c>
      <c r="C21" s="448" t="s">
        <v>372</v>
      </c>
      <c r="D21" s="449" t="s">
        <v>103</v>
      </c>
      <c r="E21" s="448">
        <v>0.31</v>
      </c>
      <c r="F21" s="280"/>
      <c r="G21" s="448">
        <f>ROUND(E21*F21,2)</f>
        <v>0</v>
      </c>
      <c r="H21" s="448"/>
      <c r="I21" s="448"/>
    </row>
    <row r="22" spans="1:78">
      <c r="A22" s="395"/>
      <c r="B22" s="379" t="s">
        <v>180</v>
      </c>
      <c r="C22" s="606" t="s">
        <v>364</v>
      </c>
      <c r="D22" s="607"/>
      <c r="E22" s="607"/>
      <c r="F22" s="607"/>
      <c r="G22" s="285">
        <f>G23</f>
        <v>0</v>
      </c>
      <c r="H22" s="286"/>
      <c r="I22" s="285">
        <f>SUM(I23:I23)</f>
        <v>0.15510399999999999</v>
      </c>
      <c r="M22" s="229">
        <v>2</v>
      </c>
      <c r="Y22" s="229">
        <v>1</v>
      </c>
      <c r="Z22" s="229">
        <v>1</v>
      </c>
      <c r="AA22" s="229">
        <v>1</v>
      </c>
      <c r="AX22" s="229">
        <v>1</v>
      </c>
      <c r="AY22" s="229">
        <f>IF(AX22=1,G22,0)</f>
        <v>0</v>
      </c>
      <c r="AZ22" s="229">
        <f>IF(AX22=2,G22,0)</f>
        <v>0</v>
      </c>
      <c r="BA22" s="229">
        <f>IF(AX22=3,G22,0)</f>
        <v>0</v>
      </c>
      <c r="BB22" s="229">
        <f>IF(AX22=4,G22,0)</f>
        <v>0</v>
      </c>
      <c r="BC22" s="229">
        <f>IF(AX22=5,G22,0)</f>
        <v>0</v>
      </c>
      <c r="BY22" s="229">
        <v>1</v>
      </c>
      <c r="BZ22" s="229">
        <v>1</v>
      </c>
    </row>
    <row r="23" spans="1:78">
      <c r="A23" s="277" t="s">
        <v>174</v>
      </c>
      <c r="B23" s="278" t="s">
        <v>460</v>
      </c>
      <c r="C23" s="278" t="s">
        <v>421</v>
      </c>
      <c r="D23" s="277" t="s">
        <v>98</v>
      </c>
      <c r="E23" s="279">
        <v>26.2</v>
      </c>
      <c r="F23" s="279"/>
      <c r="G23" s="279">
        <f>ROUND(E23*F23,2)</f>
        <v>0</v>
      </c>
      <c r="H23" s="279">
        <v>5.9199999999999999E-3</v>
      </c>
      <c r="I23" s="279">
        <f>E23*H23</f>
        <v>0.15510399999999999</v>
      </c>
      <c r="M23" s="229">
        <v>2</v>
      </c>
      <c r="Y23" s="229">
        <v>1</v>
      </c>
      <c r="Z23" s="229">
        <v>1</v>
      </c>
      <c r="AA23" s="229">
        <v>1</v>
      </c>
      <c r="AX23" s="229">
        <v>1</v>
      </c>
      <c r="AY23" s="229">
        <f>IF(AX23=1,G23,0)</f>
        <v>0</v>
      </c>
      <c r="AZ23" s="229">
        <f>IF(AX23=2,G23,0)</f>
        <v>0</v>
      </c>
      <c r="BA23" s="229">
        <f>IF(AX23=3,G23,0)</f>
        <v>0</v>
      </c>
      <c r="BB23" s="229">
        <f>IF(AX23=4,G23,0)</f>
        <v>0</v>
      </c>
      <c r="BC23" s="229">
        <f>IF(AX23=5,G23,0)</f>
        <v>0</v>
      </c>
      <c r="BY23" s="229">
        <v>1</v>
      </c>
      <c r="BZ23" s="229">
        <v>1</v>
      </c>
    </row>
    <row r="24" spans="1:78">
      <c r="A24" s="395"/>
      <c r="B24" s="379" t="s">
        <v>334</v>
      </c>
      <c r="C24" s="606" t="s">
        <v>439</v>
      </c>
      <c r="D24" s="607"/>
      <c r="E24" s="607"/>
      <c r="F24" s="607"/>
      <c r="G24" s="285">
        <f>SUM(G25:G40)</f>
        <v>0</v>
      </c>
      <c r="H24" s="286"/>
      <c r="I24" s="285">
        <f>SUM(I62:I62)</f>
        <v>0</v>
      </c>
    </row>
    <row r="25" spans="1:78">
      <c r="A25" s="316" t="s">
        <v>177</v>
      </c>
      <c r="B25" s="278" t="s">
        <v>461</v>
      </c>
      <c r="C25" s="278" t="s">
        <v>444</v>
      </c>
      <c r="D25" s="278" t="s">
        <v>107</v>
      </c>
      <c r="E25" s="279">
        <v>5.67</v>
      </c>
      <c r="F25" s="279"/>
      <c r="G25" s="279">
        <f t="shared" ref="G25:G30" si="9">ROUND(E25*F25,2)</f>
        <v>0</v>
      </c>
      <c r="H25" s="279">
        <v>0.3</v>
      </c>
      <c r="I25" s="279">
        <f t="shared" ref="I25:I40" si="10">E25*H25</f>
        <v>1.7009999999999998</v>
      </c>
    </row>
    <row r="26" spans="1:78">
      <c r="A26" s="316" t="s">
        <v>179</v>
      </c>
      <c r="B26" s="278" t="s">
        <v>462</v>
      </c>
      <c r="C26" s="278" t="s">
        <v>335</v>
      </c>
      <c r="D26" s="278" t="s">
        <v>99</v>
      </c>
      <c r="E26" s="279">
        <v>2</v>
      </c>
      <c r="F26" s="279"/>
      <c r="G26" s="279">
        <f t="shared" si="9"/>
        <v>0</v>
      </c>
      <c r="H26" s="279">
        <v>5.0000000000000001E-3</v>
      </c>
      <c r="I26" s="279">
        <f t="shared" si="10"/>
        <v>0.01</v>
      </c>
    </row>
    <row r="27" spans="1:78">
      <c r="A27" s="316" t="s">
        <v>182</v>
      </c>
      <c r="B27" s="278" t="s">
        <v>463</v>
      </c>
      <c r="C27" s="278" t="s">
        <v>336</v>
      </c>
      <c r="D27" s="278" t="s">
        <v>99</v>
      </c>
      <c r="E27" s="279">
        <v>8</v>
      </c>
      <c r="F27" s="279"/>
      <c r="G27" s="279">
        <f t="shared" si="9"/>
        <v>0</v>
      </c>
      <c r="H27" s="279">
        <v>0.01</v>
      </c>
      <c r="I27" s="279">
        <f t="shared" si="10"/>
        <v>0.08</v>
      </c>
    </row>
    <row r="28" spans="1:78">
      <c r="A28" s="316" t="s">
        <v>184</v>
      </c>
      <c r="B28" s="278" t="s">
        <v>464</v>
      </c>
      <c r="C28" s="278" t="s">
        <v>440</v>
      </c>
      <c r="D28" s="278" t="s">
        <v>107</v>
      </c>
      <c r="E28" s="279">
        <v>133.81</v>
      </c>
      <c r="F28" s="279"/>
      <c r="G28" s="279">
        <f t="shared" si="9"/>
        <v>0</v>
      </c>
      <c r="H28" s="279">
        <v>1.4E-2</v>
      </c>
      <c r="I28" s="279">
        <f t="shared" si="10"/>
        <v>1.87334</v>
      </c>
    </row>
    <row r="29" spans="1:78">
      <c r="A29" s="316" t="s">
        <v>186</v>
      </c>
      <c r="B29" s="278" t="s">
        <v>465</v>
      </c>
      <c r="C29" s="278" t="s">
        <v>445</v>
      </c>
      <c r="D29" s="278" t="s">
        <v>98</v>
      </c>
      <c r="E29" s="279">
        <v>14.4</v>
      </c>
      <c r="F29" s="279"/>
      <c r="G29" s="279">
        <f t="shared" si="9"/>
        <v>0</v>
      </c>
      <c r="H29" s="279">
        <v>1.4999999999999999E-2</v>
      </c>
      <c r="I29" s="279">
        <f t="shared" si="10"/>
        <v>0.216</v>
      </c>
    </row>
    <row r="30" spans="1:78">
      <c r="A30" s="316" t="s">
        <v>188</v>
      </c>
      <c r="B30" s="278" t="s">
        <v>466</v>
      </c>
      <c r="C30" s="278" t="s">
        <v>441</v>
      </c>
      <c r="D30" s="278" t="s">
        <v>98</v>
      </c>
      <c r="E30" s="279">
        <v>12</v>
      </c>
      <c r="F30" s="279"/>
      <c r="G30" s="279">
        <f t="shared" si="9"/>
        <v>0</v>
      </c>
      <c r="H30" s="279">
        <v>1.6E-2</v>
      </c>
      <c r="I30" s="279">
        <f t="shared" si="10"/>
        <v>0.192</v>
      </c>
    </row>
    <row r="31" spans="1:78">
      <c r="A31" s="316" t="s">
        <v>207</v>
      </c>
      <c r="B31" s="278" t="s">
        <v>467</v>
      </c>
      <c r="C31" s="278" t="s">
        <v>442</v>
      </c>
      <c r="D31" s="278" t="s">
        <v>94</v>
      </c>
      <c r="E31" s="279">
        <v>1.5</v>
      </c>
      <c r="F31" s="279"/>
      <c r="G31" s="279">
        <f>ROUND(E31*F31,2)</f>
        <v>0</v>
      </c>
      <c r="H31" s="279">
        <v>2</v>
      </c>
      <c r="I31" s="279">
        <f t="shared" si="10"/>
        <v>3</v>
      </c>
    </row>
    <row r="32" spans="1:78">
      <c r="A32" s="316" t="s">
        <v>209</v>
      </c>
      <c r="B32" s="278" t="s">
        <v>468</v>
      </c>
      <c r="C32" s="278" t="s">
        <v>446</v>
      </c>
      <c r="D32" s="278" t="s">
        <v>94</v>
      </c>
      <c r="E32" s="279">
        <v>0.48</v>
      </c>
      <c r="F32" s="279"/>
      <c r="G32" s="279">
        <f>ROUND(E32*F32,2)</f>
        <v>0</v>
      </c>
      <c r="H32" s="279">
        <v>2.4</v>
      </c>
      <c r="I32" s="279">
        <f t="shared" si="10"/>
        <v>1.1519999999999999</v>
      </c>
    </row>
    <row r="33" spans="1:78">
      <c r="A33" s="316" t="s">
        <v>245</v>
      </c>
      <c r="B33" s="278" t="s">
        <v>337</v>
      </c>
      <c r="C33" s="278" t="s">
        <v>338</v>
      </c>
      <c r="D33" s="278" t="s">
        <v>103</v>
      </c>
      <c r="E33" s="279">
        <v>5.3040000000000003</v>
      </c>
      <c r="F33" s="279"/>
      <c r="G33" s="279">
        <f t="shared" ref="G33:G40" si="11">ROUND(E33*F33,2)</f>
        <v>0</v>
      </c>
      <c r="H33" s="279">
        <v>0</v>
      </c>
      <c r="I33" s="279">
        <f t="shared" si="10"/>
        <v>0</v>
      </c>
    </row>
    <row r="34" spans="1:78">
      <c r="A34" s="316" t="s">
        <v>246</v>
      </c>
      <c r="B34" s="278" t="s">
        <v>339</v>
      </c>
      <c r="C34" s="278" t="s">
        <v>340</v>
      </c>
      <c r="D34" s="278" t="s">
        <v>94</v>
      </c>
      <c r="E34" s="279">
        <v>4.0720000000000001</v>
      </c>
      <c r="F34" s="279"/>
      <c r="G34" s="279">
        <f t="shared" si="11"/>
        <v>0</v>
      </c>
      <c r="H34" s="279">
        <v>0</v>
      </c>
      <c r="I34" s="279">
        <f t="shared" si="10"/>
        <v>0</v>
      </c>
    </row>
    <row r="35" spans="1:78">
      <c r="A35" s="316" t="s">
        <v>96</v>
      </c>
      <c r="B35" s="278" t="s">
        <v>341</v>
      </c>
      <c r="C35" s="278" t="s">
        <v>342</v>
      </c>
      <c r="D35" s="278" t="s">
        <v>94</v>
      </c>
      <c r="E35" s="279">
        <v>4.0720000000000001</v>
      </c>
      <c r="F35" s="279"/>
      <c r="G35" s="279">
        <f t="shared" si="11"/>
        <v>0</v>
      </c>
      <c r="H35" s="279">
        <v>0</v>
      </c>
      <c r="I35" s="279">
        <f t="shared" si="10"/>
        <v>0</v>
      </c>
    </row>
    <row r="36" spans="1:78">
      <c r="A36" s="316" t="s">
        <v>247</v>
      </c>
      <c r="B36" s="278" t="s">
        <v>343</v>
      </c>
      <c r="C36" s="278" t="s">
        <v>344</v>
      </c>
      <c r="D36" s="278" t="s">
        <v>103</v>
      </c>
      <c r="E36" s="279">
        <v>9.3800000000000008</v>
      </c>
      <c r="F36" s="279"/>
      <c r="G36" s="279">
        <f t="shared" si="11"/>
        <v>0</v>
      </c>
      <c r="H36" s="279">
        <v>0</v>
      </c>
      <c r="I36" s="279">
        <f t="shared" si="10"/>
        <v>0</v>
      </c>
    </row>
    <row r="37" spans="1:78">
      <c r="A37" s="316" t="s">
        <v>248</v>
      </c>
      <c r="B37" s="278" t="s">
        <v>345</v>
      </c>
      <c r="C37" s="278" t="s">
        <v>346</v>
      </c>
      <c r="D37" s="278" t="s">
        <v>103</v>
      </c>
      <c r="E37" s="279">
        <v>18.760000000000002</v>
      </c>
      <c r="F37" s="279"/>
      <c r="G37" s="279">
        <f t="shared" si="11"/>
        <v>0</v>
      </c>
      <c r="H37" s="279">
        <v>0</v>
      </c>
      <c r="I37" s="279">
        <f t="shared" si="10"/>
        <v>0</v>
      </c>
    </row>
    <row r="38" spans="1:78">
      <c r="A38" s="316" t="s">
        <v>249</v>
      </c>
      <c r="B38" s="278" t="s">
        <v>347</v>
      </c>
      <c r="C38" s="278" t="s">
        <v>348</v>
      </c>
      <c r="D38" s="278" t="s">
        <v>103</v>
      </c>
      <c r="E38" s="279">
        <v>9.3800000000000008</v>
      </c>
      <c r="F38" s="279"/>
      <c r="G38" s="279">
        <f t="shared" si="11"/>
        <v>0</v>
      </c>
      <c r="H38" s="279">
        <v>0</v>
      </c>
      <c r="I38" s="279">
        <f t="shared" si="10"/>
        <v>0</v>
      </c>
    </row>
    <row r="39" spans="1:78">
      <c r="A39" s="316" t="s">
        <v>212</v>
      </c>
      <c r="B39" s="278" t="s">
        <v>349</v>
      </c>
      <c r="C39" s="278" t="s">
        <v>350</v>
      </c>
      <c r="D39" s="278" t="s">
        <v>103</v>
      </c>
      <c r="E39" s="279">
        <v>5.3040000000000003</v>
      </c>
      <c r="F39" s="279"/>
      <c r="G39" s="279">
        <f t="shared" si="11"/>
        <v>0</v>
      </c>
      <c r="H39" s="279">
        <v>0</v>
      </c>
      <c r="I39" s="279">
        <f t="shared" si="10"/>
        <v>0</v>
      </c>
    </row>
    <row r="40" spans="1:78">
      <c r="A40" s="316" t="s">
        <v>250</v>
      </c>
      <c r="B40" s="278" t="s">
        <v>351</v>
      </c>
      <c r="C40" s="278" t="s">
        <v>352</v>
      </c>
      <c r="D40" s="278" t="s">
        <v>103</v>
      </c>
      <c r="E40" s="279">
        <v>4.0720000000000001</v>
      </c>
      <c r="F40" s="279"/>
      <c r="G40" s="279">
        <f t="shared" si="11"/>
        <v>0</v>
      </c>
      <c r="H40" s="279">
        <v>0</v>
      </c>
      <c r="I40" s="279">
        <f t="shared" si="10"/>
        <v>0</v>
      </c>
    </row>
    <row r="41" spans="1:78">
      <c r="A41" s="395"/>
      <c r="B41" s="379" t="s">
        <v>101</v>
      </c>
      <c r="C41" s="606" t="s">
        <v>236</v>
      </c>
      <c r="D41" s="607"/>
      <c r="E41" s="607"/>
      <c r="F41" s="607"/>
      <c r="G41" s="285">
        <f>G42</f>
        <v>0</v>
      </c>
      <c r="H41" s="286"/>
      <c r="I41" s="285">
        <f>SUM(I42:I42)</f>
        <v>0</v>
      </c>
      <c r="M41" s="229">
        <v>2</v>
      </c>
      <c r="Y41" s="229">
        <v>1</v>
      </c>
      <c r="Z41" s="229">
        <v>1</v>
      </c>
      <c r="AA41" s="229">
        <v>1</v>
      </c>
      <c r="AX41" s="229">
        <v>1</v>
      </c>
      <c r="AY41" s="229">
        <f>IF(AX41=1,G41,0)</f>
        <v>0</v>
      </c>
      <c r="AZ41" s="229">
        <f>IF(AX41=2,G41,0)</f>
        <v>0</v>
      </c>
      <c r="BA41" s="229">
        <f>IF(AX41=3,G41,0)</f>
        <v>0</v>
      </c>
      <c r="BB41" s="229">
        <f>IF(AX41=4,G41,0)</f>
        <v>0</v>
      </c>
      <c r="BC41" s="229">
        <f>IF(AX41=5,G41,0)</f>
        <v>0</v>
      </c>
      <c r="BY41" s="229">
        <v>1</v>
      </c>
      <c r="BZ41" s="229">
        <v>1</v>
      </c>
    </row>
    <row r="42" spans="1:78">
      <c r="A42" s="277" t="s">
        <v>251</v>
      </c>
      <c r="B42" s="278" t="s">
        <v>102</v>
      </c>
      <c r="C42" s="278" t="s">
        <v>196</v>
      </c>
      <c r="D42" s="277" t="s">
        <v>103</v>
      </c>
      <c r="E42" s="279">
        <v>6.12</v>
      </c>
      <c r="F42" s="279"/>
      <c r="G42" s="279">
        <f>ROUND(E42*F42,2)</f>
        <v>0</v>
      </c>
      <c r="H42" s="340">
        <v>0</v>
      </c>
      <c r="I42" s="340">
        <v>0</v>
      </c>
      <c r="M42" s="229">
        <v>4</v>
      </c>
      <c r="AY42" s="242">
        <f>SUM(AY20:AY41)</f>
        <v>0</v>
      </c>
      <c r="AZ42" s="242">
        <f>SUM(AZ20:AZ41)</f>
        <v>0</v>
      </c>
      <c r="BA42" s="242">
        <f>SUM(BA20:BA41)</f>
        <v>0</v>
      </c>
      <c r="BB42" s="242">
        <f>SUM(BB20:BB41)</f>
        <v>0</v>
      </c>
      <c r="BC42" s="242">
        <f>SUM(BC20:BC41)</f>
        <v>0</v>
      </c>
    </row>
    <row r="43" spans="1:78">
      <c r="A43" s="422"/>
      <c r="B43" s="423" t="s">
        <v>104</v>
      </c>
      <c r="C43" s="423" t="s">
        <v>447</v>
      </c>
      <c r="D43" s="422"/>
      <c r="E43" s="424"/>
      <c r="F43" s="424"/>
      <c r="G43" s="425">
        <f>G44+G45+G46+G47+G48+G49+G50+G51+G52+G53+G54+G55+G56+G57+G58+G59+G60+G61+G62+G63+G64+G65+G66+G67+G83+G90</f>
        <v>0</v>
      </c>
      <c r="H43" s="424"/>
      <c r="I43" s="425">
        <f>SUM(I53:I64)</f>
        <v>2.1552000000000002</v>
      </c>
      <c r="M43" s="229">
        <v>1</v>
      </c>
    </row>
    <row r="44" spans="1:78">
      <c r="A44" s="426" t="s">
        <v>252</v>
      </c>
      <c r="B44" s="278" t="s">
        <v>469</v>
      </c>
      <c r="C44" s="452" t="s">
        <v>448</v>
      </c>
      <c r="D44" s="426" t="s">
        <v>98</v>
      </c>
      <c r="E44" s="280">
        <v>22.780999999999999</v>
      </c>
      <c r="F44" s="280"/>
      <c r="G44" s="279">
        <f>ROUND(E44*F44,2)</f>
        <v>0</v>
      </c>
      <c r="H44" s="293"/>
      <c r="I44" s="293"/>
      <c r="M44" s="229">
        <v>2</v>
      </c>
      <c r="Y44" s="229">
        <v>1</v>
      </c>
      <c r="Z44" s="229">
        <v>1</v>
      </c>
      <c r="AA44" s="229">
        <v>1</v>
      </c>
      <c r="AX44" s="229">
        <v>1</v>
      </c>
      <c r="AY44" s="229">
        <f>IF(AX44=1,G44,0)</f>
        <v>0</v>
      </c>
      <c r="AZ44" s="229">
        <f>IF(AX44=2,G44,0)</f>
        <v>0</v>
      </c>
      <c r="BA44" s="229">
        <f>IF(AX44=3,G44,0)</f>
        <v>0</v>
      </c>
      <c r="BB44" s="229">
        <f>IF(AX44=4,G44,0)</f>
        <v>0</v>
      </c>
      <c r="BC44" s="229">
        <f>IF(AX44=5,G44,0)</f>
        <v>0</v>
      </c>
      <c r="BY44" s="229">
        <v>1</v>
      </c>
      <c r="BZ44" s="229">
        <v>1</v>
      </c>
    </row>
    <row r="45" spans="1:78">
      <c r="A45" s="426" t="s">
        <v>253</v>
      </c>
      <c r="B45" s="427" t="s">
        <v>229</v>
      </c>
      <c r="C45" s="453" t="s">
        <v>226</v>
      </c>
      <c r="D45" s="454" t="s">
        <v>94</v>
      </c>
      <c r="E45" s="431">
        <v>0.66100000000000003</v>
      </c>
      <c r="F45" s="431"/>
      <c r="G45" s="429">
        <f>ROUND(E45*F45,2)</f>
        <v>0</v>
      </c>
      <c r="H45" s="430">
        <v>0.8</v>
      </c>
      <c r="I45" s="430">
        <f>E45*H45</f>
        <v>0.52880000000000005</v>
      </c>
    </row>
    <row r="46" spans="1:78">
      <c r="A46" s="426" t="s">
        <v>254</v>
      </c>
      <c r="B46" s="253" t="s">
        <v>218</v>
      </c>
      <c r="C46" s="282" t="s">
        <v>219</v>
      </c>
      <c r="D46" s="295" t="s">
        <v>94</v>
      </c>
      <c r="E46" s="296">
        <v>0.66</v>
      </c>
      <c r="F46" s="296"/>
      <c r="G46" s="294">
        <f>ROUND(E46*F46,2)</f>
        <v>0</v>
      </c>
      <c r="H46" s="293"/>
      <c r="I46" s="293"/>
    </row>
    <row r="47" spans="1:78">
      <c r="A47" s="426" t="s">
        <v>255</v>
      </c>
      <c r="B47" s="278" t="s">
        <v>470</v>
      </c>
      <c r="C47" s="282" t="s">
        <v>449</v>
      </c>
      <c r="D47" s="426" t="s">
        <v>107</v>
      </c>
      <c r="E47" s="280">
        <v>27.2</v>
      </c>
      <c r="F47" s="280"/>
      <c r="G47" s="279">
        <f t="shared" ref="G47:G67" si="12">ROUND(E47*F47,2)</f>
        <v>0</v>
      </c>
      <c r="H47" s="279"/>
      <c r="I47" s="279"/>
    </row>
    <row r="48" spans="1:78">
      <c r="A48" s="426" t="s">
        <v>256</v>
      </c>
      <c r="B48" s="278" t="s">
        <v>471</v>
      </c>
      <c r="C48" s="282" t="s">
        <v>450</v>
      </c>
      <c r="D48" s="426" t="s">
        <v>107</v>
      </c>
      <c r="E48" s="280">
        <v>47.52</v>
      </c>
      <c r="F48" s="280"/>
      <c r="G48" s="279">
        <f t="shared" si="12"/>
        <v>0</v>
      </c>
      <c r="H48" s="279"/>
      <c r="I48" s="279"/>
    </row>
    <row r="49" spans="1:78">
      <c r="A49" s="426" t="s">
        <v>257</v>
      </c>
      <c r="B49" s="278" t="s">
        <v>472</v>
      </c>
      <c r="C49" s="282" t="s">
        <v>451</v>
      </c>
      <c r="D49" s="426" t="s">
        <v>107</v>
      </c>
      <c r="E49" s="280">
        <v>41.02</v>
      </c>
      <c r="F49" s="280"/>
      <c r="G49" s="279">
        <f t="shared" si="12"/>
        <v>0</v>
      </c>
      <c r="H49" s="279"/>
      <c r="I49" s="279"/>
    </row>
    <row r="50" spans="1:78">
      <c r="A50" s="426" t="s">
        <v>258</v>
      </c>
      <c r="B50" s="278" t="s">
        <v>473</v>
      </c>
      <c r="C50" s="282" t="s">
        <v>452</v>
      </c>
      <c r="D50" s="426" t="s">
        <v>107</v>
      </c>
      <c r="E50" s="280">
        <v>14.29</v>
      </c>
      <c r="F50" s="280"/>
      <c r="G50" s="279">
        <f t="shared" si="12"/>
        <v>0</v>
      </c>
      <c r="H50" s="279"/>
      <c r="I50" s="279"/>
    </row>
    <row r="51" spans="1:78">
      <c r="A51" s="426" t="s">
        <v>259</v>
      </c>
      <c r="B51" s="278" t="s">
        <v>474</v>
      </c>
      <c r="C51" s="282" t="s">
        <v>453</v>
      </c>
      <c r="D51" s="426" t="s">
        <v>107</v>
      </c>
      <c r="E51" s="280">
        <v>20</v>
      </c>
      <c r="F51" s="280"/>
      <c r="G51" s="279">
        <f t="shared" si="12"/>
        <v>0</v>
      </c>
      <c r="H51" s="279"/>
      <c r="I51" s="279"/>
    </row>
    <row r="52" spans="1:78">
      <c r="A52" s="426" t="s">
        <v>260</v>
      </c>
      <c r="B52" s="427" t="s">
        <v>229</v>
      </c>
      <c r="C52" s="453" t="s">
        <v>294</v>
      </c>
      <c r="D52" s="454" t="s">
        <v>94</v>
      </c>
      <c r="E52" s="431">
        <v>0.33800000000000002</v>
      </c>
      <c r="F52" s="431"/>
      <c r="G52" s="429">
        <f t="shared" si="12"/>
        <v>0</v>
      </c>
      <c r="H52" s="429">
        <v>0.8</v>
      </c>
      <c r="I52" s="429">
        <f t="shared" ref="I52:I54" si="13">E52*H52</f>
        <v>0.27040000000000003</v>
      </c>
    </row>
    <row r="53" spans="1:78">
      <c r="A53" s="426" t="s">
        <v>422</v>
      </c>
      <c r="B53" s="427" t="s">
        <v>229</v>
      </c>
      <c r="C53" s="453" t="s">
        <v>354</v>
      </c>
      <c r="D53" s="454" t="s">
        <v>94</v>
      </c>
      <c r="E53" s="431">
        <v>0.92</v>
      </c>
      <c r="F53" s="431"/>
      <c r="G53" s="429">
        <f t="shared" si="12"/>
        <v>0</v>
      </c>
      <c r="H53" s="429">
        <v>0.8</v>
      </c>
      <c r="I53" s="429">
        <f t="shared" si="13"/>
        <v>0.7360000000000001</v>
      </c>
      <c r="M53" s="229">
        <v>4</v>
      </c>
      <c r="AY53" s="242">
        <f>SUM(AY43:AY44)</f>
        <v>0</v>
      </c>
      <c r="AZ53" s="242">
        <f>SUM(AZ43:AZ44)</f>
        <v>0</v>
      </c>
      <c r="BA53" s="242">
        <f>SUM(BA43:BA44)</f>
        <v>0</v>
      </c>
      <c r="BB53" s="242">
        <f>SUM(BB43:BB44)</f>
        <v>0</v>
      </c>
      <c r="BC53" s="242">
        <f>SUM(BC43:BC44)</f>
        <v>0</v>
      </c>
    </row>
    <row r="54" spans="1:78">
      <c r="A54" s="426" t="s">
        <v>423</v>
      </c>
      <c r="B54" s="427" t="s">
        <v>229</v>
      </c>
      <c r="C54" s="453" t="s">
        <v>228</v>
      </c>
      <c r="D54" s="454" t="s">
        <v>94</v>
      </c>
      <c r="E54" s="431">
        <v>0.67400000000000004</v>
      </c>
      <c r="F54" s="431"/>
      <c r="G54" s="429">
        <f t="shared" si="12"/>
        <v>0</v>
      </c>
      <c r="H54" s="429">
        <v>0.8</v>
      </c>
      <c r="I54" s="429">
        <f t="shared" si="13"/>
        <v>0.53920000000000001</v>
      </c>
      <c r="M54" s="229">
        <v>1</v>
      </c>
    </row>
    <row r="55" spans="1:78">
      <c r="A55" s="426" t="s">
        <v>424</v>
      </c>
      <c r="B55" s="278" t="s">
        <v>475</v>
      </c>
      <c r="C55" s="282" t="s">
        <v>476</v>
      </c>
      <c r="D55" s="426" t="s">
        <v>98</v>
      </c>
      <c r="E55" s="280">
        <v>28.3</v>
      </c>
      <c r="F55" s="280"/>
      <c r="G55" s="279">
        <f t="shared" si="12"/>
        <v>0</v>
      </c>
      <c r="H55" s="279"/>
      <c r="I55" s="279"/>
    </row>
    <row r="56" spans="1:78">
      <c r="A56" s="426" t="s">
        <v>425</v>
      </c>
      <c r="B56" s="427" t="s">
        <v>356</v>
      </c>
      <c r="C56" s="453" t="s">
        <v>357</v>
      </c>
      <c r="D56" s="454" t="s">
        <v>94</v>
      </c>
      <c r="E56" s="431">
        <v>0.22</v>
      </c>
      <c r="F56" s="431"/>
      <c r="G56" s="429">
        <f t="shared" si="12"/>
        <v>0</v>
      </c>
      <c r="H56" s="429"/>
      <c r="I56" s="279"/>
    </row>
    <row r="57" spans="1:78">
      <c r="A57" s="426" t="s">
        <v>405</v>
      </c>
      <c r="B57" s="278" t="s">
        <v>477</v>
      </c>
      <c r="C57" s="282" t="s">
        <v>361</v>
      </c>
      <c r="D57" s="426" t="s">
        <v>98</v>
      </c>
      <c r="E57" s="280">
        <v>28.3</v>
      </c>
      <c r="F57" s="280"/>
      <c r="G57" s="279">
        <f t="shared" si="12"/>
        <v>0</v>
      </c>
      <c r="H57" s="279"/>
      <c r="I57" s="279"/>
    </row>
    <row r="58" spans="1:78">
      <c r="A58" s="426" t="s">
        <v>426</v>
      </c>
      <c r="B58" s="278" t="s">
        <v>216</v>
      </c>
      <c r="C58" s="282" t="s">
        <v>217</v>
      </c>
      <c r="D58" s="426" t="s">
        <v>94</v>
      </c>
      <c r="E58" s="280">
        <v>2.15</v>
      </c>
      <c r="F58" s="280"/>
      <c r="G58" s="279">
        <f t="shared" si="12"/>
        <v>0</v>
      </c>
      <c r="H58" s="279"/>
      <c r="I58" s="279"/>
      <c r="M58" s="229">
        <v>2</v>
      </c>
      <c r="Y58" s="229">
        <v>1</v>
      </c>
      <c r="Z58" s="229">
        <v>1</v>
      </c>
      <c r="AA58" s="229">
        <v>1</v>
      </c>
      <c r="AX58" s="229">
        <v>1</v>
      </c>
      <c r="AY58" s="229">
        <f>IF(AX58=1,G58,0)</f>
        <v>0</v>
      </c>
      <c r="AZ58" s="229">
        <f>IF(AX58=2,G58,0)</f>
        <v>0</v>
      </c>
      <c r="BA58" s="229">
        <f>IF(AX58=3,G58,0)</f>
        <v>0</v>
      </c>
      <c r="BB58" s="229">
        <f>IF(AX58=4,G58,0)</f>
        <v>0</v>
      </c>
      <c r="BC58" s="229">
        <f>IF(AX58=5,G58,0)</f>
        <v>0</v>
      </c>
      <c r="BY58" s="229">
        <v>1</v>
      </c>
      <c r="BZ58" s="229">
        <v>1</v>
      </c>
    </row>
    <row r="59" spans="1:78">
      <c r="A59" s="426" t="s">
        <v>427</v>
      </c>
      <c r="B59" s="278" t="s">
        <v>231</v>
      </c>
      <c r="C59" s="282" t="s">
        <v>233</v>
      </c>
      <c r="D59" s="426" t="s">
        <v>232</v>
      </c>
      <c r="E59" s="280">
        <v>24</v>
      </c>
      <c r="F59" s="280"/>
      <c r="G59" s="279">
        <f t="shared" si="12"/>
        <v>0</v>
      </c>
      <c r="H59" s="279"/>
      <c r="I59" s="279"/>
      <c r="M59" s="229">
        <v>2</v>
      </c>
      <c r="Y59" s="229">
        <v>1</v>
      </c>
      <c r="Z59" s="229">
        <v>1</v>
      </c>
      <c r="AA59" s="229">
        <v>1</v>
      </c>
      <c r="AX59" s="229">
        <v>1</v>
      </c>
      <c r="AY59" s="229">
        <f>IF(AX59=1,G59,0)</f>
        <v>0</v>
      </c>
      <c r="AZ59" s="229">
        <f>IF(AX59=2,G59,0)</f>
        <v>0</v>
      </c>
      <c r="BA59" s="229">
        <f>IF(AX59=3,G59,0)</f>
        <v>0</v>
      </c>
      <c r="BB59" s="229">
        <f>IF(AX59=4,G59,0)</f>
        <v>0</v>
      </c>
      <c r="BC59" s="229">
        <f>IF(AX59=5,G59,0)</f>
        <v>0</v>
      </c>
      <c r="BY59" s="229">
        <v>1</v>
      </c>
      <c r="BZ59" s="229">
        <v>1</v>
      </c>
    </row>
    <row r="60" spans="1:78">
      <c r="A60" s="426" t="s">
        <v>419</v>
      </c>
      <c r="B60" s="278" t="s">
        <v>478</v>
      </c>
      <c r="C60" s="282" t="s">
        <v>479</v>
      </c>
      <c r="D60" s="426" t="s">
        <v>107</v>
      </c>
      <c r="E60" s="280">
        <v>3.1</v>
      </c>
      <c r="F60" s="280"/>
      <c r="G60" s="279">
        <f t="shared" ref="G60:G62" si="14">ROUND(E60*F60,2)</f>
        <v>0</v>
      </c>
      <c r="H60" s="279"/>
      <c r="I60" s="279"/>
    </row>
    <row r="61" spans="1:78">
      <c r="A61" s="426" t="s">
        <v>428</v>
      </c>
      <c r="B61" s="427" t="s">
        <v>229</v>
      </c>
      <c r="C61" s="453" t="s">
        <v>353</v>
      </c>
      <c r="D61" s="454" t="s">
        <v>94</v>
      </c>
      <c r="E61" s="431">
        <v>0.48</v>
      </c>
      <c r="F61" s="431"/>
      <c r="G61" s="429">
        <f t="shared" si="14"/>
        <v>0</v>
      </c>
      <c r="H61" s="429">
        <v>0.8</v>
      </c>
      <c r="I61" s="279">
        <f t="shared" ref="I61" si="15">E61*H61</f>
        <v>0.38400000000000001</v>
      </c>
    </row>
    <row r="62" spans="1:78">
      <c r="A62" s="426" t="s">
        <v>429</v>
      </c>
      <c r="B62" s="278" t="s">
        <v>224</v>
      </c>
      <c r="C62" s="282" t="s">
        <v>230</v>
      </c>
      <c r="D62" s="426" t="s">
        <v>94</v>
      </c>
      <c r="E62" s="280">
        <v>0.48</v>
      </c>
      <c r="F62" s="280"/>
      <c r="G62" s="279">
        <f t="shared" si="14"/>
        <v>0</v>
      </c>
      <c r="H62" s="279"/>
      <c r="I62" s="279"/>
    </row>
    <row r="63" spans="1:78">
      <c r="A63" s="426" t="s">
        <v>430</v>
      </c>
      <c r="B63" s="278" t="s">
        <v>483</v>
      </c>
      <c r="C63" s="452" t="s">
        <v>480</v>
      </c>
      <c r="D63" s="426" t="s">
        <v>98</v>
      </c>
      <c r="E63" s="280">
        <v>10.85</v>
      </c>
      <c r="F63" s="280"/>
      <c r="G63" s="279">
        <f t="shared" si="12"/>
        <v>0</v>
      </c>
      <c r="H63" s="279"/>
      <c r="I63" s="279"/>
      <c r="M63" s="229">
        <v>2</v>
      </c>
      <c r="Y63" s="229">
        <v>12</v>
      </c>
      <c r="Z63" s="229">
        <v>0</v>
      </c>
      <c r="AA63" s="229">
        <v>1</v>
      </c>
      <c r="AX63" s="229">
        <v>1</v>
      </c>
      <c r="AY63" s="229">
        <f>IF(AX63=1,G63,0)</f>
        <v>0</v>
      </c>
      <c r="AZ63" s="229">
        <f>IF(AX63=2,G63,0)</f>
        <v>0</v>
      </c>
      <c r="BA63" s="229">
        <f>IF(AX63=3,G63,0)</f>
        <v>0</v>
      </c>
      <c r="BB63" s="229">
        <f>IF(AX63=4,G63,0)</f>
        <v>0</v>
      </c>
      <c r="BC63" s="229">
        <f>IF(AX63=5,G63,0)</f>
        <v>0</v>
      </c>
      <c r="BY63" s="229">
        <v>12</v>
      </c>
      <c r="BZ63" s="229">
        <v>0</v>
      </c>
    </row>
    <row r="64" spans="1:78">
      <c r="A64" s="426" t="s">
        <v>431</v>
      </c>
      <c r="B64" s="427" t="s">
        <v>229</v>
      </c>
      <c r="C64" s="456" t="s">
        <v>355</v>
      </c>
      <c r="D64" s="454" t="s">
        <v>94</v>
      </c>
      <c r="E64" s="431">
        <v>0.62</v>
      </c>
      <c r="F64" s="431"/>
      <c r="G64" s="429">
        <f t="shared" si="12"/>
        <v>0</v>
      </c>
      <c r="H64" s="429">
        <v>0.8</v>
      </c>
      <c r="I64" s="429">
        <f t="shared" ref="I64" si="16">E64*H64</f>
        <v>0.496</v>
      </c>
      <c r="M64" s="229">
        <v>4</v>
      </c>
      <c r="AY64" s="242">
        <f>SUM(AY54:AY63)</f>
        <v>0</v>
      </c>
      <c r="AZ64" s="242">
        <f>SUM(AZ54:AZ63)</f>
        <v>0</v>
      </c>
      <c r="BA64" s="242">
        <f>SUM(BA54:BA63)</f>
        <v>0</v>
      </c>
      <c r="BB64" s="242">
        <f>SUM(BB54:BB63)</f>
        <v>0</v>
      </c>
      <c r="BC64" s="242">
        <f>SUM(BC54:BC63)</f>
        <v>0</v>
      </c>
    </row>
    <row r="65" spans="1:78">
      <c r="A65" s="233">
        <v>55</v>
      </c>
      <c r="B65" s="278" t="s">
        <v>106</v>
      </c>
      <c r="C65" s="282" t="s">
        <v>208</v>
      </c>
      <c r="D65" s="426" t="s">
        <v>94</v>
      </c>
      <c r="E65" s="280">
        <v>0.62</v>
      </c>
      <c r="F65" s="280"/>
      <c r="G65" s="279">
        <f t="shared" si="12"/>
        <v>0</v>
      </c>
      <c r="H65" s="279"/>
      <c r="I65" s="279"/>
      <c r="M65" s="229">
        <v>4</v>
      </c>
      <c r="AY65" s="242" t="e">
        <f>SUM(#REF!)</f>
        <v>#REF!</v>
      </c>
      <c r="AZ65" s="242" t="e">
        <f>SUM(#REF!)</f>
        <v>#REF!</v>
      </c>
      <c r="BA65" s="242" t="e">
        <f>SUM(#REF!)</f>
        <v>#REF!</v>
      </c>
      <c r="BB65" s="242" t="e">
        <f>SUM(#REF!)</f>
        <v>#REF!</v>
      </c>
      <c r="BC65" s="242" t="e">
        <f>SUM(#REF!)</f>
        <v>#REF!</v>
      </c>
    </row>
    <row r="66" spans="1:78">
      <c r="A66" s="557">
        <v>56</v>
      </c>
      <c r="B66" s="278" t="s">
        <v>482</v>
      </c>
      <c r="C66" s="282" t="s">
        <v>481</v>
      </c>
      <c r="D66" s="426" t="s">
        <v>243</v>
      </c>
      <c r="E66" s="280">
        <v>1</v>
      </c>
      <c r="F66" s="280"/>
      <c r="G66" s="279">
        <f t="shared" si="12"/>
        <v>0</v>
      </c>
      <c r="H66" s="279"/>
      <c r="I66" s="279"/>
      <c r="M66" s="229">
        <v>1</v>
      </c>
    </row>
    <row r="67" spans="1:78">
      <c r="A67" s="231">
        <v>58</v>
      </c>
      <c r="B67" s="305" t="s">
        <v>109</v>
      </c>
      <c r="C67" s="458" t="s">
        <v>110</v>
      </c>
      <c r="D67" s="459" t="s">
        <v>103</v>
      </c>
      <c r="E67" s="460">
        <v>2.16</v>
      </c>
      <c r="F67" s="460"/>
      <c r="G67" s="279">
        <f t="shared" si="12"/>
        <v>0</v>
      </c>
      <c r="H67" s="310"/>
      <c r="I67" s="309"/>
      <c r="M67" s="229">
        <v>2</v>
      </c>
      <c r="Y67" s="229">
        <v>1</v>
      </c>
      <c r="Z67" s="229">
        <v>7</v>
      </c>
      <c r="AA67" s="229">
        <v>7</v>
      </c>
      <c r="AX67" s="229">
        <v>2</v>
      </c>
      <c r="AY67" s="229">
        <f>IF(AX67=1,G67,0)</f>
        <v>0</v>
      </c>
      <c r="AZ67" s="229">
        <f>IF(AX67=2,G67,0)</f>
        <v>0</v>
      </c>
      <c r="BA67" s="229">
        <f>IF(AX67=3,G67,0)</f>
        <v>0</v>
      </c>
      <c r="BB67" s="229">
        <f>IF(AX67=4,G67,0)</f>
        <v>0</v>
      </c>
      <c r="BC67" s="229">
        <f>IF(AX67=5,G67,0)</f>
        <v>0</v>
      </c>
      <c r="BY67" s="229">
        <v>1</v>
      </c>
      <c r="BZ67" s="229">
        <v>7</v>
      </c>
    </row>
    <row r="68" spans="1:78">
      <c r="A68" s="233"/>
      <c r="B68" s="234" t="s">
        <v>87</v>
      </c>
      <c r="C68" s="235" t="s">
        <v>113</v>
      </c>
      <c r="D68" s="236"/>
      <c r="E68" s="237"/>
      <c r="F68" s="238"/>
      <c r="G68" s="239">
        <f>G69</f>
        <v>0</v>
      </c>
      <c r="H68" s="240"/>
      <c r="I68" s="241">
        <f>SUM(I66:I67)</f>
        <v>0</v>
      </c>
      <c r="M68" s="229">
        <v>4</v>
      </c>
      <c r="AY68" s="242">
        <f>SUM(AY66:AY67)</f>
        <v>0</v>
      </c>
      <c r="AZ68" s="242">
        <f>SUM(AZ66:AZ67)</f>
        <v>0</v>
      </c>
      <c r="BA68" s="242">
        <f>SUM(BA66:BA67)</f>
        <v>0</v>
      </c>
      <c r="BB68" s="242">
        <f>SUM(BB66:BB67)</f>
        <v>0</v>
      </c>
      <c r="BC68" s="242">
        <f>SUM(BC66:BC67)</f>
        <v>0</v>
      </c>
    </row>
    <row r="69" spans="1:78">
      <c r="A69" s="556">
        <v>59</v>
      </c>
      <c r="B69" s="278" t="s">
        <v>412</v>
      </c>
      <c r="C69" s="278" t="s">
        <v>485</v>
      </c>
      <c r="D69" s="277" t="s">
        <v>94</v>
      </c>
      <c r="E69" s="279">
        <v>1.95</v>
      </c>
      <c r="F69" s="279"/>
      <c r="G69" s="279">
        <f>ROUND(E69*F69,2)</f>
        <v>0</v>
      </c>
      <c r="H69" s="556"/>
      <c r="I69" s="556"/>
    </row>
    <row r="70" spans="1:78">
      <c r="A70" s="544"/>
      <c r="B70" s="436"/>
      <c r="C70" s="436" t="s">
        <v>504</v>
      </c>
      <c r="D70" s="543"/>
      <c r="E70" s="438"/>
      <c r="F70" s="438"/>
      <c r="G70" s="438">
        <f>G71</f>
        <v>0</v>
      </c>
      <c r="H70" s="438"/>
      <c r="I70" s="560">
        <f>SUM(I71:I92)</f>
        <v>0</v>
      </c>
    </row>
    <row r="71" spans="1:78">
      <c r="A71" s="417">
        <v>47</v>
      </c>
      <c r="B71" s="278" t="s">
        <v>417</v>
      </c>
      <c r="C71" s="278" t="s">
        <v>418</v>
      </c>
      <c r="D71" s="277" t="s">
        <v>143</v>
      </c>
      <c r="E71" s="280">
        <v>20</v>
      </c>
      <c r="F71" s="279"/>
      <c r="G71" s="279">
        <f>ROUND(E71*F71,2)</f>
        <v>0</v>
      </c>
      <c r="H71" s="279"/>
      <c r="I71" s="279"/>
    </row>
    <row r="72" spans="1:78">
      <c r="C72" s="299" t="s">
        <v>240</v>
      </c>
      <c r="D72" s="312"/>
      <c r="E72" s="313"/>
      <c r="F72" s="313"/>
      <c r="G72" s="304">
        <f>G6+G13+G17+G22+G24+G41+G43+G68+G70</f>
        <v>0</v>
      </c>
    </row>
    <row r="73" spans="1:78">
      <c r="E73" s="229"/>
    </row>
    <row r="74" spans="1:78">
      <c r="E74" s="229"/>
    </row>
    <row r="75" spans="1:78">
      <c r="E75" s="229"/>
    </row>
    <row r="76" spans="1:78">
      <c r="E76" s="229"/>
    </row>
    <row r="77" spans="1:78">
      <c r="A77" s="418"/>
      <c r="B77" t="s">
        <v>515</v>
      </c>
      <c r="C77" t="s">
        <v>516</v>
      </c>
      <c r="D77" s="381"/>
      <c r="E77" s="381"/>
    </row>
    <row r="78" spans="1:78">
      <c r="A78" s="418"/>
      <c r="B78" s="381"/>
      <c r="C78" s="381"/>
      <c r="D78" s="381"/>
      <c r="E78" s="381"/>
    </row>
    <row r="79" spans="1:78">
      <c r="A79" s="426" t="s">
        <v>253</v>
      </c>
      <c r="B79" s="427" t="s">
        <v>229</v>
      </c>
      <c r="C79" s="453" t="s">
        <v>517</v>
      </c>
      <c r="D79" s="454" t="s">
        <v>94</v>
      </c>
      <c r="E79" s="431">
        <v>0.66100000000000003</v>
      </c>
      <c r="F79" s="309"/>
      <c r="G79" s="309">
        <f>E79*F79</f>
        <v>0</v>
      </c>
      <c r="H79" s="556"/>
      <c r="I79" s="556"/>
    </row>
    <row r="80" spans="1:78">
      <c r="A80" s="426" t="s">
        <v>423</v>
      </c>
      <c r="B80" s="427" t="s">
        <v>229</v>
      </c>
      <c r="C80" s="453" t="s">
        <v>518</v>
      </c>
      <c r="D80" s="454" t="s">
        <v>94</v>
      </c>
      <c r="E80" s="431">
        <v>0.67400000000000004</v>
      </c>
      <c r="F80" s="309"/>
      <c r="G80" s="309">
        <f t="shared" ref="G80:G82" si="17">E80*F80</f>
        <v>0</v>
      </c>
      <c r="H80" s="556"/>
      <c r="I80" s="556"/>
    </row>
    <row r="81" spans="1:9">
      <c r="A81" s="426" t="s">
        <v>425</v>
      </c>
      <c r="B81" s="427" t="s">
        <v>356</v>
      </c>
      <c r="C81" s="453" t="s">
        <v>526</v>
      </c>
      <c r="D81" s="454" t="s">
        <v>94</v>
      </c>
      <c r="E81" s="431">
        <v>0.22</v>
      </c>
      <c r="F81" s="309"/>
      <c r="G81" s="309">
        <f t="shared" si="17"/>
        <v>0</v>
      </c>
      <c r="H81" s="556"/>
      <c r="I81" s="556"/>
    </row>
    <row r="82" spans="1:9">
      <c r="A82" s="426" t="s">
        <v>431</v>
      </c>
      <c r="B82" s="427" t="s">
        <v>229</v>
      </c>
      <c r="C82" s="456" t="s">
        <v>530</v>
      </c>
      <c r="D82" s="454" t="s">
        <v>94</v>
      </c>
      <c r="E82" s="431">
        <v>0.62</v>
      </c>
      <c r="F82" s="309"/>
      <c r="G82" s="309">
        <f t="shared" si="17"/>
        <v>0</v>
      </c>
      <c r="H82" s="556"/>
      <c r="I82" s="556"/>
    </row>
    <row r="83" spans="1:9">
      <c r="A83" s="418"/>
      <c r="B83" s="381"/>
      <c r="C83" s="381"/>
      <c r="D83" s="381"/>
      <c r="E83" s="381"/>
      <c r="F83" s="377"/>
      <c r="G83" s="377">
        <f>SUM(G79:G82)</f>
        <v>0</v>
      </c>
    </row>
    <row r="84" spans="1:9">
      <c r="A84" s="418"/>
      <c r="B84" t="s">
        <v>520</v>
      </c>
      <c r="C84" t="s">
        <v>521</v>
      </c>
      <c r="D84" s="381"/>
      <c r="E84" s="381"/>
      <c r="F84" s="377"/>
      <c r="G84" s="377"/>
    </row>
    <row r="85" spans="1:9">
      <c r="A85" s="418"/>
      <c r="B85" s="381"/>
      <c r="C85" s="381"/>
      <c r="D85" s="381"/>
      <c r="E85" s="381"/>
      <c r="F85" s="377"/>
      <c r="G85" s="377"/>
    </row>
    <row r="86" spans="1:9">
      <c r="A86" s="426" t="s">
        <v>253</v>
      </c>
      <c r="B86" s="427" t="s">
        <v>229</v>
      </c>
      <c r="C86" s="453" t="s">
        <v>522</v>
      </c>
      <c r="D86" s="454" t="s">
        <v>94</v>
      </c>
      <c r="E86" s="431">
        <v>0.66100000000000003</v>
      </c>
      <c r="F86" s="309"/>
      <c r="G86" s="309">
        <f t="shared" ref="G86:G89" si="18">E86*F86</f>
        <v>0</v>
      </c>
      <c r="H86" s="556"/>
      <c r="I86" s="556"/>
    </row>
    <row r="87" spans="1:9">
      <c r="A87" s="426" t="s">
        <v>423</v>
      </c>
      <c r="B87" s="427" t="s">
        <v>229</v>
      </c>
      <c r="C87" s="453" t="s">
        <v>523</v>
      </c>
      <c r="D87" s="454" t="s">
        <v>94</v>
      </c>
      <c r="E87" s="431">
        <v>0.67400000000000004</v>
      </c>
      <c r="F87" s="309"/>
      <c r="G87" s="309">
        <f t="shared" si="18"/>
        <v>0</v>
      </c>
      <c r="H87" s="556"/>
      <c r="I87" s="556"/>
    </row>
    <row r="88" spans="1:9">
      <c r="A88" s="426" t="s">
        <v>425</v>
      </c>
      <c r="B88" s="427" t="s">
        <v>356</v>
      </c>
      <c r="C88" s="453" t="s">
        <v>529</v>
      </c>
      <c r="D88" s="454" t="s">
        <v>94</v>
      </c>
      <c r="E88" s="431">
        <v>0.22</v>
      </c>
      <c r="F88" s="309"/>
      <c r="G88" s="309">
        <f t="shared" si="18"/>
        <v>0</v>
      </c>
      <c r="H88" s="556"/>
      <c r="I88" s="556"/>
    </row>
    <row r="89" spans="1:9">
      <c r="A89" s="426" t="s">
        <v>431</v>
      </c>
      <c r="B89" s="427" t="s">
        <v>229</v>
      </c>
      <c r="C89" s="456" t="s">
        <v>531</v>
      </c>
      <c r="D89" s="454" t="s">
        <v>94</v>
      </c>
      <c r="E89" s="431">
        <v>0.62</v>
      </c>
      <c r="F89" s="309"/>
      <c r="G89" s="309">
        <f t="shared" si="18"/>
        <v>0</v>
      </c>
      <c r="H89" s="556"/>
      <c r="I89" s="556"/>
    </row>
    <row r="90" spans="1:9">
      <c r="E90" s="229"/>
      <c r="G90" s="377">
        <f>SUM(G86:G89)</f>
        <v>0</v>
      </c>
    </row>
    <row r="91" spans="1:9">
      <c r="E91" s="229"/>
    </row>
    <row r="92" spans="1:9">
      <c r="E92" s="229"/>
    </row>
    <row r="93" spans="1:9">
      <c r="E93" s="229"/>
    </row>
    <row r="94" spans="1:9">
      <c r="A94" s="232"/>
      <c r="B94" s="232"/>
      <c r="C94" s="232"/>
      <c r="D94" s="232"/>
      <c r="E94" s="232"/>
      <c r="F94" s="232"/>
      <c r="G94" s="232"/>
    </row>
    <row r="95" spans="1:9">
      <c r="A95" s="232"/>
      <c r="B95" s="232"/>
      <c r="C95" s="232"/>
      <c r="D95" s="232"/>
      <c r="E95" s="232"/>
      <c r="F95" s="232"/>
      <c r="G95" s="232"/>
    </row>
    <row r="96" spans="1:9">
      <c r="A96" s="232"/>
      <c r="B96" s="232"/>
      <c r="C96" s="232"/>
      <c r="D96" s="232"/>
      <c r="E96" s="232"/>
      <c r="F96" s="232"/>
      <c r="G96" s="232"/>
    </row>
    <row r="97" spans="1:7">
      <c r="A97" s="232"/>
      <c r="B97" s="232"/>
      <c r="C97" s="232"/>
      <c r="D97" s="232"/>
      <c r="E97" s="232"/>
      <c r="F97" s="232"/>
      <c r="G97" s="232"/>
    </row>
    <row r="98" spans="1:7">
      <c r="E98" s="229"/>
    </row>
    <row r="99" spans="1:7">
      <c r="E99" s="229"/>
    </row>
    <row r="100" spans="1:7">
      <c r="E100" s="229"/>
    </row>
    <row r="101" spans="1:7">
      <c r="E101" s="229"/>
    </row>
    <row r="102" spans="1:7">
      <c r="E102" s="229"/>
    </row>
    <row r="103" spans="1:7">
      <c r="E103" s="229"/>
    </row>
    <row r="104" spans="1:7">
      <c r="E104" s="229"/>
    </row>
    <row r="105" spans="1:7">
      <c r="E105" s="229"/>
    </row>
    <row r="106" spans="1:7">
      <c r="E106" s="229"/>
    </row>
    <row r="107" spans="1:7">
      <c r="E107" s="229"/>
    </row>
    <row r="108" spans="1:7">
      <c r="E108" s="229"/>
    </row>
    <row r="109" spans="1:7">
      <c r="E109" s="229"/>
    </row>
    <row r="110" spans="1:7">
      <c r="E110" s="229"/>
    </row>
    <row r="111" spans="1:7">
      <c r="E111" s="229"/>
    </row>
    <row r="112" spans="1:7">
      <c r="E112" s="229"/>
    </row>
    <row r="113" spans="5:5">
      <c r="E113" s="229"/>
    </row>
    <row r="114" spans="5:5">
      <c r="E114" s="229"/>
    </row>
    <row r="115" spans="5:5">
      <c r="E115" s="229"/>
    </row>
    <row r="116" spans="5:5">
      <c r="E116" s="229"/>
    </row>
    <row r="117" spans="5:5">
      <c r="E117" s="229"/>
    </row>
    <row r="118" spans="5:5">
      <c r="E118" s="229"/>
    </row>
    <row r="119" spans="5:5">
      <c r="E119" s="229"/>
    </row>
    <row r="120" spans="5:5">
      <c r="E120" s="229"/>
    </row>
    <row r="121" spans="5:5">
      <c r="E121" s="229"/>
    </row>
    <row r="122" spans="5:5">
      <c r="E122" s="229"/>
    </row>
    <row r="123" spans="5:5">
      <c r="E123" s="229"/>
    </row>
    <row r="124" spans="5:5">
      <c r="E124" s="229"/>
    </row>
    <row r="125" spans="5:5">
      <c r="E125" s="229"/>
    </row>
    <row r="126" spans="5:5">
      <c r="E126" s="229"/>
    </row>
    <row r="127" spans="5:5">
      <c r="E127" s="229"/>
    </row>
    <row r="128" spans="5:5">
      <c r="E128" s="229"/>
    </row>
    <row r="129" spans="1:7">
      <c r="A129" s="243"/>
      <c r="B129" s="243"/>
    </row>
    <row r="130" spans="1:7">
      <c r="A130" s="232"/>
      <c r="B130" s="232"/>
      <c r="C130" s="244"/>
      <c r="D130" s="244"/>
      <c r="E130" s="245"/>
      <c r="F130" s="244"/>
      <c r="G130" s="246"/>
    </row>
    <row r="131" spans="1:7">
      <c r="A131" s="247"/>
      <c r="B131" s="247"/>
      <c r="C131" s="232"/>
      <c r="D131" s="232"/>
      <c r="E131" s="248"/>
      <c r="F131" s="232"/>
      <c r="G131" s="232"/>
    </row>
    <row r="132" spans="1:7">
      <c r="A132" s="232"/>
      <c r="B132" s="232"/>
      <c r="C132" s="232"/>
      <c r="D132" s="232"/>
      <c r="E132" s="248"/>
      <c r="F132" s="232"/>
      <c r="G132" s="232"/>
    </row>
    <row r="133" spans="1:7">
      <c r="A133" s="232"/>
      <c r="B133" s="232"/>
      <c r="C133" s="232"/>
      <c r="D133" s="232"/>
      <c r="E133" s="248"/>
      <c r="F133" s="232"/>
      <c r="G133" s="232"/>
    </row>
    <row r="134" spans="1:7">
      <c r="A134" s="232"/>
      <c r="B134" s="232"/>
      <c r="C134" s="232"/>
      <c r="D134" s="232"/>
      <c r="E134" s="248"/>
      <c r="F134" s="232"/>
      <c r="G134" s="232"/>
    </row>
    <row r="135" spans="1:7">
      <c r="A135" s="232"/>
      <c r="B135" s="232"/>
      <c r="C135" s="232"/>
      <c r="D135" s="232"/>
      <c r="E135" s="248"/>
      <c r="F135" s="232"/>
      <c r="G135" s="232"/>
    </row>
    <row r="136" spans="1:7">
      <c r="A136" s="232"/>
      <c r="B136" s="232"/>
      <c r="C136" s="232"/>
      <c r="D136" s="232"/>
      <c r="E136" s="248"/>
      <c r="F136" s="232"/>
      <c r="G136" s="232"/>
    </row>
    <row r="137" spans="1:7">
      <c r="A137" s="232"/>
      <c r="B137" s="232"/>
      <c r="C137" s="232"/>
      <c r="D137" s="232"/>
      <c r="E137" s="248"/>
      <c r="F137" s="232"/>
      <c r="G137" s="232"/>
    </row>
    <row r="138" spans="1:7">
      <c r="A138" s="232"/>
      <c r="B138" s="232"/>
      <c r="C138" s="232"/>
      <c r="D138" s="232"/>
      <c r="E138" s="248"/>
      <c r="F138" s="232"/>
      <c r="G138" s="232"/>
    </row>
    <row r="139" spans="1:7">
      <c r="A139" s="232"/>
      <c r="B139" s="232"/>
      <c r="C139" s="232"/>
      <c r="D139" s="232"/>
      <c r="E139" s="248"/>
      <c r="F139" s="232"/>
      <c r="G139" s="232"/>
    </row>
    <row r="140" spans="1:7">
      <c r="A140" s="232"/>
      <c r="B140" s="232"/>
      <c r="C140" s="232"/>
      <c r="D140" s="232"/>
      <c r="E140" s="248"/>
      <c r="F140" s="232"/>
      <c r="G140" s="232"/>
    </row>
    <row r="141" spans="1:7">
      <c r="A141" s="232"/>
      <c r="B141" s="232"/>
      <c r="C141" s="232"/>
      <c r="D141" s="232"/>
      <c r="E141" s="248"/>
      <c r="F141" s="232"/>
      <c r="G141" s="232"/>
    </row>
    <row r="142" spans="1:7">
      <c r="A142" s="232"/>
      <c r="B142" s="232"/>
      <c r="C142" s="232"/>
      <c r="D142" s="232"/>
      <c r="E142" s="248"/>
      <c r="F142" s="232"/>
      <c r="G142" s="232"/>
    </row>
    <row r="143" spans="1:7">
      <c r="A143" s="232"/>
      <c r="B143" s="232"/>
      <c r="C143" s="232"/>
      <c r="D143" s="232"/>
      <c r="E143" s="248"/>
      <c r="F143" s="232"/>
      <c r="G143" s="232"/>
    </row>
  </sheetData>
  <mergeCells count="8">
    <mergeCell ref="A1:F1"/>
    <mergeCell ref="C41:F41"/>
    <mergeCell ref="C24:F24"/>
    <mergeCell ref="H4:I4"/>
    <mergeCell ref="C6:F6"/>
    <mergeCell ref="C13:F13"/>
    <mergeCell ref="C17:F17"/>
    <mergeCell ref="C22:F22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topLeftCell="A10" workbookViewId="0">
      <selection activeCell="C24" sqref="C24"/>
    </sheetView>
  </sheetViews>
  <sheetFormatPr defaultRowHeight="13.2"/>
  <cols>
    <col min="2" max="2" width="13.44140625" customWidth="1"/>
    <col min="3" max="3" width="12.6640625" customWidth="1"/>
    <col min="5" max="5" width="16" customWidth="1"/>
    <col min="6" max="6" width="14.6640625" customWidth="1"/>
    <col min="7" max="7" width="21.109375" customWidth="1"/>
  </cols>
  <sheetData>
    <row r="1" spans="1:7" ht="18" thickBot="1">
      <c r="A1" s="90" t="s">
        <v>88</v>
      </c>
      <c r="B1" s="91"/>
      <c r="C1" s="91"/>
      <c r="D1" s="91"/>
      <c r="E1" s="91"/>
      <c r="F1" s="91"/>
      <c r="G1" s="91"/>
    </row>
    <row r="2" spans="1:7">
      <c r="A2" s="92" t="s">
        <v>31</v>
      </c>
      <c r="B2" s="93"/>
      <c r="C2" s="94" t="s">
        <v>124</v>
      </c>
      <c r="D2" s="94" t="s">
        <v>282</v>
      </c>
      <c r="E2" s="95"/>
      <c r="F2" s="96" t="s">
        <v>32</v>
      </c>
      <c r="G2" s="97"/>
    </row>
    <row r="3" spans="1:7">
      <c r="A3" s="98"/>
      <c r="B3" s="99"/>
      <c r="C3" s="100"/>
      <c r="D3" s="100"/>
      <c r="E3" s="101"/>
      <c r="F3" s="102"/>
      <c r="G3" s="103"/>
    </row>
    <row r="4" spans="1:7">
      <c r="A4" s="104" t="s">
        <v>33</v>
      </c>
      <c r="B4" s="99"/>
      <c r="C4" s="100"/>
      <c r="D4" s="100"/>
      <c r="E4" s="101"/>
      <c r="F4" s="102" t="s">
        <v>34</v>
      </c>
      <c r="G4" s="105"/>
    </row>
    <row r="5" spans="1:7">
      <c r="A5" s="106" t="s">
        <v>124</v>
      </c>
      <c r="B5" s="107"/>
      <c r="C5" s="108" t="s">
        <v>282</v>
      </c>
      <c r="D5" s="109"/>
      <c r="E5" s="107"/>
      <c r="F5" s="102" t="s">
        <v>35</v>
      </c>
      <c r="G5" s="103"/>
    </row>
    <row r="6" spans="1:7">
      <c r="A6" s="104" t="s">
        <v>36</v>
      </c>
      <c r="B6" s="99"/>
      <c r="C6" s="100"/>
      <c r="D6" s="100"/>
      <c r="E6" s="101"/>
      <c r="F6" s="110" t="s">
        <v>37</v>
      </c>
      <c r="G6" s="111"/>
    </row>
    <row r="7" spans="1:7">
      <c r="A7" s="113"/>
      <c r="B7" s="114"/>
      <c r="C7" s="115" t="s">
        <v>89</v>
      </c>
      <c r="D7" s="116"/>
      <c r="E7" s="116"/>
      <c r="F7" s="117" t="s">
        <v>38</v>
      </c>
      <c r="G7" s="111">
        <f>IF(G6=0,,ROUND((F30+F32)/G6,1))</f>
        <v>0</v>
      </c>
    </row>
    <row r="8" spans="1:7">
      <c r="A8" s="118" t="s">
        <v>39</v>
      </c>
      <c r="B8" s="102"/>
      <c r="C8" s="588"/>
      <c r="D8" s="588"/>
      <c r="E8" s="589"/>
      <c r="F8" s="119" t="s">
        <v>40</v>
      </c>
      <c r="G8" s="120"/>
    </row>
    <row r="9" spans="1:7">
      <c r="A9" s="118" t="s">
        <v>41</v>
      </c>
      <c r="B9" s="102"/>
      <c r="C9" s="588"/>
      <c r="D9" s="588"/>
      <c r="E9" s="589"/>
      <c r="F9" s="102"/>
      <c r="G9" s="123"/>
    </row>
    <row r="10" spans="1:7">
      <c r="A10" s="118" t="s">
        <v>42</v>
      </c>
      <c r="B10" s="102"/>
      <c r="C10" s="588"/>
      <c r="D10" s="588"/>
      <c r="E10" s="588"/>
      <c r="F10" s="125"/>
      <c r="G10" s="126"/>
    </row>
    <row r="11" spans="1:7">
      <c r="A11" s="118" t="s">
        <v>43</v>
      </c>
      <c r="B11" s="102"/>
      <c r="C11" s="588"/>
      <c r="D11" s="588"/>
      <c r="E11" s="588"/>
      <c r="F11" s="128" t="s">
        <v>44</v>
      </c>
      <c r="G11" s="129"/>
    </row>
    <row r="12" spans="1:7">
      <c r="A12" s="131" t="s">
        <v>45</v>
      </c>
      <c r="B12" s="99"/>
      <c r="C12" s="590"/>
      <c r="D12" s="590"/>
      <c r="E12" s="590"/>
      <c r="F12" s="132" t="s">
        <v>46</v>
      </c>
      <c r="G12" s="133"/>
    </row>
    <row r="13" spans="1:7" ht="18" thickBot="1">
      <c r="A13" s="134" t="s">
        <v>47</v>
      </c>
      <c r="B13" s="135"/>
      <c r="C13" s="135"/>
      <c r="D13" s="135"/>
      <c r="E13" s="136"/>
      <c r="F13" s="136"/>
      <c r="G13" s="137"/>
    </row>
    <row r="14" spans="1:7" ht="13.8" thickBot="1">
      <c r="A14" s="138" t="s">
        <v>48</v>
      </c>
      <c r="B14" s="139"/>
      <c r="C14" s="140"/>
      <c r="D14" s="141" t="s">
        <v>49</v>
      </c>
      <c r="E14" s="142"/>
      <c r="F14" s="142"/>
      <c r="G14" s="140"/>
    </row>
    <row r="15" spans="1:7">
      <c r="A15" s="143"/>
      <c r="B15" s="144" t="s">
        <v>50</v>
      </c>
      <c r="C15" s="145">
        <f>'004 rekapitulace'!E16</f>
        <v>0</v>
      </c>
      <c r="D15" s="146" t="str">
        <f>'003 rekapitulace'!A21</f>
        <v>Ztížené výrobní podmínky</v>
      </c>
      <c r="E15" s="147"/>
      <c r="F15" s="148"/>
      <c r="G15" s="145">
        <f>'003 rekapitulace'!I21</f>
        <v>0</v>
      </c>
    </row>
    <row r="16" spans="1:7">
      <c r="A16" s="143" t="s">
        <v>51</v>
      </c>
      <c r="B16" s="144" t="s">
        <v>52</v>
      </c>
      <c r="C16" s="145">
        <f>'004 rekapitulace'!F16</f>
        <v>0</v>
      </c>
      <c r="D16" s="98" t="str">
        <f>'003 rekapitulace'!A22</f>
        <v>Oborová přirážka</v>
      </c>
      <c r="E16" s="149"/>
      <c r="F16" s="150"/>
      <c r="G16" s="145">
        <f>'003 rekapitulace'!I22</f>
        <v>0</v>
      </c>
    </row>
    <row r="17" spans="1:7">
      <c r="A17" s="143" t="s">
        <v>53</v>
      </c>
      <c r="B17" s="144" t="s">
        <v>54</v>
      </c>
      <c r="C17" s="145">
        <f>'003 rekapitulace'!H16</f>
        <v>0</v>
      </c>
      <c r="D17" s="98" t="str">
        <f>'003 rekapitulace'!A23</f>
        <v>Přesun stavebních kapacit</v>
      </c>
      <c r="E17" s="149"/>
      <c r="F17" s="150"/>
      <c r="G17" s="145">
        <f>'004 rekapitulace'!I23</f>
        <v>0</v>
      </c>
    </row>
    <row r="18" spans="1:7">
      <c r="A18" s="151" t="s">
        <v>55</v>
      </c>
      <c r="B18" s="152" t="s">
        <v>56</v>
      </c>
      <c r="C18" s="145">
        <f>'003 rekapitulace'!G16</f>
        <v>0</v>
      </c>
      <c r="D18" s="98" t="str">
        <f>'003 rekapitulace'!A24</f>
        <v>Mimostaveništní doprava</v>
      </c>
      <c r="E18" s="149"/>
      <c r="F18" s="150"/>
      <c r="G18" s="145">
        <f>'004 rekapitulace'!I24</f>
        <v>0</v>
      </c>
    </row>
    <row r="19" spans="1:7">
      <c r="A19" s="153" t="s">
        <v>57</v>
      </c>
      <c r="B19" s="144"/>
      <c r="C19" s="145">
        <f>SUM(C15:C18)</f>
        <v>0</v>
      </c>
      <c r="D19" s="98" t="str">
        <f>'003 rekapitulace'!A25</f>
        <v>Zařízení staveniště</v>
      </c>
      <c r="E19" s="149"/>
      <c r="F19" s="150"/>
      <c r="G19" s="145">
        <f>'004 rekapitulace'!I25</f>
        <v>0</v>
      </c>
    </row>
    <row r="20" spans="1:7">
      <c r="A20" s="153"/>
      <c r="B20" s="144"/>
      <c r="C20" s="145"/>
      <c r="D20" s="98" t="str">
        <f>'003 rekapitulace'!A26</f>
        <v>Provoz investora</v>
      </c>
      <c r="E20" s="149"/>
      <c r="F20" s="150"/>
      <c r="G20" s="145">
        <f>'003 rekapitulace'!I26</f>
        <v>0</v>
      </c>
    </row>
    <row r="21" spans="1:7">
      <c r="A21" s="153" t="s">
        <v>28</v>
      </c>
      <c r="B21" s="144"/>
      <c r="C21" s="145">
        <f>'003 rekapitulace'!I16</f>
        <v>0</v>
      </c>
      <c r="D21" s="98" t="str">
        <f>'003 rekapitulace'!A27</f>
        <v>Kompletační činnost (IČD)</v>
      </c>
      <c r="E21" s="149"/>
      <c r="F21" s="150"/>
      <c r="G21" s="145">
        <f>'004 rekapitulace'!I27</f>
        <v>0</v>
      </c>
    </row>
    <row r="22" spans="1:7">
      <c r="A22" s="154" t="s">
        <v>58</v>
      </c>
      <c r="B22" s="124"/>
      <c r="C22" s="145">
        <f>C19+C21</f>
        <v>0</v>
      </c>
      <c r="D22" s="98" t="s">
        <v>59</v>
      </c>
      <c r="E22" s="149"/>
      <c r="F22" s="150"/>
      <c r="G22" s="145"/>
    </row>
    <row r="23" spans="1:7" ht="13.8" thickBot="1">
      <c r="A23" s="586" t="s">
        <v>60</v>
      </c>
      <c r="B23" s="587"/>
      <c r="C23" s="155">
        <f>C22+G23</f>
        <v>0</v>
      </c>
      <c r="D23" s="156" t="s">
        <v>61</v>
      </c>
      <c r="E23" s="157"/>
      <c r="F23" s="158"/>
      <c r="G23" s="145">
        <f>'003 rekapitulace'!H29</f>
        <v>0</v>
      </c>
    </row>
    <row r="24" spans="1:7">
      <c r="A24" s="159" t="s">
        <v>62</v>
      </c>
      <c r="B24" s="160"/>
      <c r="C24" s="161"/>
      <c r="D24" s="160" t="s">
        <v>63</v>
      </c>
      <c r="E24" s="160"/>
      <c r="F24" s="162" t="s">
        <v>64</v>
      </c>
      <c r="G24" s="163"/>
    </row>
    <row r="25" spans="1:7">
      <c r="A25" s="154" t="s">
        <v>65</v>
      </c>
      <c r="B25" s="124"/>
      <c r="C25" s="164" t="s">
        <v>399</v>
      </c>
      <c r="D25" s="124" t="s">
        <v>65</v>
      </c>
      <c r="E25" s="1"/>
      <c r="F25" s="165" t="s">
        <v>65</v>
      </c>
      <c r="G25" s="166"/>
    </row>
    <row r="26" spans="1:7">
      <c r="A26" s="154" t="s">
        <v>66</v>
      </c>
      <c r="B26" s="167"/>
      <c r="C26" s="434">
        <v>41866</v>
      </c>
      <c r="D26" s="124" t="s">
        <v>66</v>
      </c>
      <c r="E26" s="1"/>
      <c r="F26" s="165" t="s">
        <v>66</v>
      </c>
      <c r="G26" s="166"/>
    </row>
    <row r="27" spans="1:7">
      <c r="A27" s="154"/>
      <c r="B27" s="168"/>
      <c r="C27" s="164"/>
      <c r="D27" s="124"/>
      <c r="E27" s="1"/>
      <c r="F27" s="165"/>
      <c r="G27" s="166"/>
    </row>
    <row r="28" spans="1:7">
      <c r="A28" s="154" t="s">
        <v>67</v>
      </c>
      <c r="B28" s="124"/>
      <c r="C28" s="164"/>
      <c r="D28" s="165" t="s">
        <v>68</v>
      </c>
      <c r="E28" s="164"/>
      <c r="F28" s="169" t="s">
        <v>68</v>
      </c>
      <c r="G28" s="166"/>
    </row>
    <row r="29" spans="1:7">
      <c r="A29" s="154"/>
      <c r="B29" s="124"/>
      <c r="C29" s="170"/>
      <c r="D29" s="171"/>
      <c r="E29" s="170"/>
      <c r="F29" s="124"/>
      <c r="G29" s="166"/>
    </row>
    <row r="30" spans="1:7">
      <c r="A30" s="172" t="s">
        <v>11</v>
      </c>
      <c r="B30" s="173"/>
      <c r="C30" s="174">
        <v>21</v>
      </c>
      <c r="D30" s="173" t="s">
        <v>69</v>
      </c>
      <c r="E30" s="175"/>
      <c r="F30" s="581">
        <f>C23-F32</f>
        <v>0</v>
      </c>
      <c r="G30" s="582"/>
    </row>
    <row r="31" spans="1:7">
      <c r="A31" s="172" t="s">
        <v>70</v>
      </c>
      <c r="B31" s="173"/>
      <c r="C31" s="174">
        <f>C30</f>
        <v>21</v>
      </c>
      <c r="D31" s="173" t="s">
        <v>71</v>
      </c>
      <c r="E31" s="175"/>
      <c r="F31" s="581">
        <f>ROUND(PRODUCT(F30,C31/100),0)</f>
        <v>0</v>
      </c>
      <c r="G31" s="582"/>
    </row>
    <row r="32" spans="1:7">
      <c r="A32" s="172" t="s">
        <v>11</v>
      </c>
      <c r="B32" s="173"/>
      <c r="C32" s="174">
        <v>0</v>
      </c>
      <c r="D32" s="173" t="s">
        <v>71</v>
      </c>
      <c r="E32" s="175"/>
      <c r="F32" s="581">
        <v>0</v>
      </c>
      <c r="G32" s="582"/>
    </row>
    <row r="33" spans="1:7">
      <c r="A33" s="172" t="s">
        <v>70</v>
      </c>
      <c r="B33" s="176"/>
      <c r="C33" s="177">
        <f>C32</f>
        <v>0</v>
      </c>
      <c r="D33" s="173" t="s">
        <v>71</v>
      </c>
      <c r="E33" s="150"/>
      <c r="F33" s="581">
        <f>ROUND(PRODUCT(F32,C33/100),0)</f>
        <v>0</v>
      </c>
      <c r="G33" s="582"/>
    </row>
    <row r="34" spans="1:7" ht="16.2" thickBot="1">
      <c r="A34" s="178" t="s">
        <v>72</v>
      </c>
      <c r="B34" s="179"/>
      <c r="C34" s="179"/>
      <c r="D34" s="179"/>
      <c r="E34" s="180"/>
      <c r="F34" s="583">
        <f>ROUND(SUM(F30:F33),0)</f>
        <v>0</v>
      </c>
      <c r="G34" s="584"/>
    </row>
    <row r="35" spans="1:7">
      <c r="A35" s="1"/>
      <c r="B35" s="1"/>
      <c r="C35" s="1"/>
      <c r="D35" s="1"/>
      <c r="E35" s="1"/>
      <c r="F35" s="1"/>
      <c r="G35" s="1"/>
    </row>
    <row r="36" spans="1:7">
      <c r="A36" s="2" t="s">
        <v>73</v>
      </c>
      <c r="B36" s="2"/>
      <c r="C36" s="2"/>
      <c r="D36" s="2"/>
      <c r="E36" s="2"/>
      <c r="F36" s="2"/>
      <c r="G36" s="2"/>
    </row>
  </sheetData>
  <mergeCells count="11">
    <mergeCell ref="F30:G30"/>
    <mergeCell ref="F31:G31"/>
    <mergeCell ref="F32:G32"/>
    <mergeCell ref="F33:G33"/>
    <mergeCell ref="F34:G34"/>
    <mergeCell ref="A23:B23"/>
    <mergeCell ref="C8:E8"/>
    <mergeCell ref="C9:E9"/>
    <mergeCell ref="C10:E10"/>
    <mergeCell ref="C11:E11"/>
    <mergeCell ref="C12:E1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topLeftCell="A7" workbookViewId="0">
      <selection activeCell="F25" sqref="F25"/>
    </sheetView>
  </sheetViews>
  <sheetFormatPr defaultRowHeight="13.2"/>
  <cols>
    <col min="1" max="1" width="13" customWidth="1"/>
    <col min="2" max="2" width="14.109375" customWidth="1"/>
    <col min="3" max="3" width="12" customWidth="1"/>
    <col min="4" max="4" width="8.88671875" hidden="1" customWidth="1"/>
    <col min="9" max="9" width="7.44140625" customWidth="1"/>
  </cols>
  <sheetData>
    <row r="1" spans="1:11" ht="13.8" thickTop="1">
      <c r="A1" s="591" t="s">
        <v>2</v>
      </c>
      <c r="B1" s="592"/>
      <c r="C1" s="183"/>
      <c r="D1" s="184"/>
      <c r="E1" s="185"/>
      <c r="F1" s="184"/>
      <c r="G1" s="186" t="s">
        <v>74</v>
      </c>
      <c r="H1" s="187" t="s">
        <v>124</v>
      </c>
      <c r="I1" s="188"/>
    </row>
    <row r="2" spans="1:11" ht="13.8" thickBot="1">
      <c r="A2" s="593" t="s">
        <v>75</v>
      </c>
      <c r="B2" s="594"/>
      <c r="C2" s="189" t="s">
        <v>391</v>
      </c>
      <c r="D2" s="190"/>
      <c r="E2" s="191"/>
      <c r="F2" s="190"/>
      <c r="G2" s="595"/>
      <c r="H2" s="596"/>
      <c r="I2" s="597"/>
    </row>
    <row r="3" spans="1:11" ht="13.8" thickTop="1">
      <c r="A3" s="1"/>
      <c r="B3" s="1"/>
      <c r="C3" s="1"/>
      <c r="D3" s="1"/>
      <c r="E3" s="1"/>
      <c r="F3" s="124"/>
      <c r="G3" s="1"/>
      <c r="H3" s="1"/>
      <c r="I3" s="1"/>
    </row>
    <row r="4" spans="1:11" ht="17.399999999999999">
      <c r="A4" s="192" t="s">
        <v>76</v>
      </c>
      <c r="B4" s="193"/>
      <c r="C4" s="193"/>
      <c r="D4" s="193"/>
      <c r="E4" s="194"/>
      <c r="F4" s="193"/>
      <c r="G4" s="193"/>
      <c r="H4" s="193"/>
      <c r="I4" s="193"/>
    </row>
    <row r="5" spans="1:11" ht="13.8" thickBot="1">
      <c r="A5" s="1"/>
      <c r="B5" s="1"/>
      <c r="C5" s="1"/>
      <c r="D5" s="1"/>
      <c r="E5" s="1"/>
      <c r="F5" s="1"/>
      <c r="G5" s="1"/>
      <c r="H5" s="1"/>
      <c r="I5" s="1"/>
    </row>
    <row r="6" spans="1:11" ht="13.8" thickBot="1">
      <c r="A6" s="195"/>
      <c r="B6" s="196" t="s">
        <v>77</v>
      </c>
      <c r="C6" s="196"/>
      <c r="D6" s="197"/>
      <c r="E6" s="198" t="s">
        <v>24</v>
      </c>
      <c r="F6" s="199" t="s">
        <v>25</v>
      </c>
      <c r="G6" s="199" t="s">
        <v>26</v>
      </c>
      <c r="H6" s="199" t="s">
        <v>27</v>
      </c>
      <c r="I6" s="200" t="s">
        <v>28</v>
      </c>
    </row>
    <row r="7" spans="1:11">
      <c r="A7" s="249" t="s">
        <v>136</v>
      </c>
      <c r="B7" s="62" t="s">
        <v>86</v>
      </c>
      <c r="C7" s="124"/>
      <c r="D7" s="201"/>
      <c r="E7" s="250">
        <f>'004 Rokytnický rybník'!G6</f>
        <v>0</v>
      </c>
      <c r="F7" s="251">
        <f>'003 oprava Mlýnský rybník'!AZ19</f>
        <v>0</v>
      </c>
      <c r="G7" s="251">
        <f>'003 oprava Mlýnský rybník'!BA19</f>
        <v>0</v>
      </c>
      <c r="H7" s="251">
        <f>'003 oprava Mlýnský rybník'!BB19</f>
        <v>0</v>
      </c>
      <c r="I7" s="252">
        <f>'003 oprava Mlýnský rybník'!BC19</f>
        <v>0</v>
      </c>
    </row>
    <row r="8" spans="1:11">
      <c r="A8" s="249" t="s">
        <v>159</v>
      </c>
      <c r="B8" s="62" t="s">
        <v>97</v>
      </c>
      <c r="C8" s="124"/>
      <c r="D8" s="201"/>
      <c r="E8" s="250">
        <f>'004 Rokytnický rybník'!G16</f>
        <v>0</v>
      </c>
      <c r="F8" s="251">
        <f>'003 oprava Mlýnský rybník'!AZ42</f>
        <v>0</v>
      </c>
      <c r="G8" s="251">
        <f>'003 oprava Mlýnský rybník'!BA42</f>
        <v>0</v>
      </c>
      <c r="H8" s="251">
        <f>'003 oprava Mlýnský rybník'!BB42</f>
        <v>0</v>
      </c>
      <c r="I8" s="252">
        <f>'003 oprava Mlýnský rybník'!BC42</f>
        <v>0</v>
      </c>
    </row>
    <row r="9" spans="1:11">
      <c r="A9" s="249" t="s">
        <v>172</v>
      </c>
      <c r="B9" s="62" t="s">
        <v>173</v>
      </c>
      <c r="C9" s="124"/>
      <c r="D9" s="201"/>
      <c r="E9" s="250">
        <f>'004 Rokytnický rybník'!G21</f>
        <v>0</v>
      </c>
      <c r="F9" s="251">
        <f>'003 oprava Mlýnský rybník'!AZ53</f>
        <v>0</v>
      </c>
      <c r="G9" s="251">
        <f>'003 oprava Mlýnský rybník'!BA53</f>
        <v>0</v>
      </c>
      <c r="H9" s="251">
        <f>'003 oprava Mlýnský rybník'!BB53</f>
        <v>0</v>
      </c>
      <c r="I9" s="252">
        <f>'003 oprava Mlýnský rybník'!BC53</f>
        <v>0</v>
      </c>
    </row>
    <row r="10" spans="1:11">
      <c r="A10" s="249" t="s">
        <v>180</v>
      </c>
      <c r="B10" s="62" t="s">
        <v>238</v>
      </c>
      <c r="C10" s="124"/>
      <c r="D10" s="201"/>
      <c r="E10" s="250">
        <f>'004 Rokytnický rybník'!G24</f>
        <v>0</v>
      </c>
      <c r="F10" s="251">
        <f>'003 oprava Mlýnský rybník'!AZ64</f>
        <v>0</v>
      </c>
      <c r="G10" s="251">
        <f>'003 oprava Mlýnský rybník'!BA64</f>
        <v>0</v>
      </c>
      <c r="H10" s="251">
        <f>'003 oprava Mlýnský rybník'!BB64</f>
        <v>0</v>
      </c>
      <c r="I10" s="252">
        <f>'003 oprava Mlýnský rybník'!BC64</f>
        <v>0</v>
      </c>
    </row>
    <row r="11" spans="1:11">
      <c r="A11" s="249" t="s">
        <v>101</v>
      </c>
      <c r="B11" s="62" t="s">
        <v>236</v>
      </c>
      <c r="C11" s="124"/>
      <c r="D11" s="201"/>
      <c r="E11" s="250">
        <f>'004 Rokytnický rybník'!G26</f>
        <v>0</v>
      </c>
      <c r="F11" s="251">
        <v>0</v>
      </c>
      <c r="G11" s="251">
        <v>0</v>
      </c>
      <c r="H11" s="251">
        <v>0</v>
      </c>
      <c r="I11" s="252">
        <v>0</v>
      </c>
    </row>
    <row r="12" spans="1:11">
      <c r="A12" s="249" t="s">
        <v>104</v>
      </c>
      <c r="B12" s="62" t="s">
        <v>105</v>
      </c>
      <c r="C12" s="124"/>
      <c r="D12" s="201"/>
      <c r="E12" s="250">
        <v>0</v>
      </c>
      <c r="F12" s="251">
        <f>'004 Rokytnický rybník'!G33</f>
        <v>0</v>
      </c>
      <c r="G12" s="251">
        <v>0</v>
      </c>
      <c r="H12" s="251">
        <v>0</v>
      </c>
      <c r="I12" s="252">
        <v>0</v>
      </c>
    </row>
    <row r="13" spans="1:11">
      <c r="A13" s="249" t="s">
        <v>185</v>
      </c>
      <c r="B13" s="62" t="s">
        <v>269</v>
      </c>
      <c r="C13" s="124"/>
      <c r="D13" s="201"/>
      <c r="E13" s="250"/>
      <c r="F13" s="251">
        <f>'004 Rokytnický rybník'!G28</f>
        <v>0</v>
      </c>
      <c r="G13" s="251"/>
      <c r="H13" s="251"/>
      <c r="I13" s="252"/>
    </row>
    <row r="14" spans="1:11">
      <c r="A14" s="249" t="s">
        <v>111</v>
      </c>
      <c r="B14" s="62" t="s">
        <v>112</v>
      </c>
      <c r="C14" s="124"/>
      <c r="D14" s="201"/>
      <c r="E14" s="250"/>
      <c r="F14" s="251">
        <f>'004 Rokytnický rybník'!G58</f>
        <v>0</v>
      </c>
      <c r="G14" s="251"/>
      <c r="H14" s="251"/>
      <c r="I14" s="252"/>
    </row>
    <row r="15" spans="1:11" ht="13.8" thickBot="1">
      <c r="A15" s="249"/>
      <c r="B15" s="62" t="s">
        <v>504</v>
      </c>
      <c r="C15" s="124"/>
      <c r="D15" s="201"/>
      <c r="E15" s="250">
        <f>'004 Rokytnický rybník'!G60</f>
        <v>0</v>
      </c>
      <c r="F15" s="251">
        <v>0</v>
      </c>
      <c r="G15" s="251">
        <f>'003 oprava Mlýnský rybník'!BA68</f>
        <v>0</v>
      </c>
      <c r="H15" s="251">
        <f>'003 oprava Mlýnský rybník'!BB68</f>
        <v>0</v>
      </c>
      <c r="I15" s="252">
        <f>'003 oprava Mlýnský rybník'!BC68</f>
        <v>0</v>
      </c>
    </row>
    <row r="16" spans="1:11" ht="13.8" thickBot="1">
      <c r="A16" s="202"/>
      <c r="B16" s="203" t="s">
        <v>78</v>
      </c>
      <c r="C16" s="203"/>
      <c r="D16" s="204"/>
      <c r="E16" s="205">
        <f>SUM(E7:E15)</f>
        <v>0</v>
      </c>
      <c r="F16" s="206">
        <f>SUM(F7:F15)</f>
        <v>0</v>
      </c>
      <c r="G16" s="206">
        <f>SUM(G7:G15)</f>
        <v>0</v>
      </c>
      <c r="H16" s="206">
        <f>SUM(H7:H15)</f>
        <v>0</v>
      </c>
      <c r="I16" s="207">
        <f>SUM(I7:I15)</f>
        <v>0</v>
      </c>
      <c r="K16" s="319"/>
    </row>
    <row r="17" spans="1:9">
      <c r="A17" s="124"/>
      <c r="B17" s="124"/>
      <c r="C17" s="124"/>
      <c r="D17" s="124"/>
      <c r="E17" s="124"/>
      <c r="F17" s="124"/>
      <c r="G17" s="124"/>
      <c r="H17" s="124"/>
      <c r="I17" s="124"/>
    </row>
    <row r="18" spans="1:9" ht="17.399999999999999">
      <c r="A18" s="193" t="s">
        <v>79</v>
      </c>
      <c r="B18" s="193"/>
      <c r="C18" s="193"/>
      <c r="D18" s="193"/>
      <c r="E18" s="193"/>
      <c r="F18" s="193"/>
      <c r="G18" s="208"/>
      <c r="H18" s="193"/>
      <c r="I18" s="193"/>
    </row>
    <row r="19" spans="1:9" ht="13.8" thickBot="1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59" t="s">
        <v>80</v>
      </c>
      <c r="B20" s="160"/>
      <c r="C20" s="160"/>
      <c r="D20" s="209"/>
      <c r="E20" s="210" t="s">
        <v>81</v>
      </c>
      <c r="F20" s="211" t="s">
        <v>12</v>
      </c>
      <c r="G20" s="212" t="s">
        <v>82</v>
      </c>
      <c r="H20" s="213"/>
      <c r="I20" s="214" t="s">
        <v>81</v>
      </c>
    </row>
    <row r="21" spans="1:9">
      <c r="A21" s="153" t="s">
        <v>114</v>
      </c>
      <c r="B21" s="144"/>
      <c r="C21" s="144"/>
      <c r="D21" s="215"/>
      <c r="E21" s="216"/>
      <c r="F21" s="217"/>
      <c r="G21" s="218">
        <v>0</v>
      </c>
      <c r="H21" s="219"/>
      <c r="I21" s="220">
        <f t="shared" ref="I21:I28" si="0">E21+F21*G21/100</f>
        <v>0</v>
      </c>
    </row>
    <row r="22" spans="1:9">
      <c r="A22" s="153" t="s">
        <v>115</v>
      </c>
      <c r="B22" s="144"/>
      <c r="C22" s="144"/>
      <c r="D22" s="215"/>
      <c r="E22" s="216"/>
      <c r="F22" s="217"/>
      <c r="G22" s="218">
        <v>0</v>
      </c>
      <c r="H22" s="219"/>
      <c r="I22" s="220">
        <f t="shared" si="0"/>
        <v>0</v>
      </c>
    </row>
    <row r="23" spans="1:9">
      <c r="A23" s="153" t="s">
        <v>116</v>
      </c>
      <c r="B23" s="144"/>
      <c r="C23" s="144"/>
      <c r="D23" s="215"/>
      <c r="E23" s="216"/>
      <c r="F23" s="217"/>
      <c r="G23" s="218">
        <v>0</v>
      </c>
      <c r="H23" s="219"/>
      <c r="I23" s="220">
        <f t="shared" si="0"/>
        <v>0</v>
      </c>
    </row>
    <row r="24" spans="1:9">
      <c r="A24" s="153" t="s">
        <v>117</v>
      </c>
      <c r="B24" s="144"/>
      <c r="C24" s="144"/>
      <c r="D24" s="215"/>
      <c r="E24" s="216"/>
      <c r="F24" s="217"/>
      <c r="G24" s="218">
        <v>0</v>
      </c>
      <c r="H24" s="219"/>
      <c r="I24" s="220">
        <v>0</v>
      </c>
    </row>
    <row r="25" spans="1:9">
      <c r="A25" s="153" t="s">
        <v>118</v>
      </c>
      <c r="B25" s="144"/>
      <c r="C25" s="144"/>
      <c r="D25" s="215"/>
      <c r="E25" s="216"/>
      <c r="F25" s="217"/>
      <c r="G25" s="218">
        <v>0</v>
      </c>
      <c r="H25" s="219"/>
      <c r="I25" s="220">
        <f t="shared" si="0"/>
        <v>0</v>
      </c>
    </row>
    <row r="26" spans="1:9">
      <c r="A26" s="153" t="s">
        <v>119</v>
      </c>
      <c r="B26" s="144"/>
      <c r="C26" s="144"/>
      <c r="D26" s="215"/>
      <c r="E26" s="216"/>
      <c r="F26" s="217"/>
      <c r="G26" s="218">
        <v>0</v>
      </c>
      <c r="H26" s="219"/>
      <c r="I26" s="220">
        <f t="shared" si="0"/>
        <v>0</v>
      </c>
    </row>
    <row r="27" spans="1:9">
      <c r="A27" s="153" t="s">
        <v>120</v>
      </c>
      <c r="B27" s="144"/>
      <c r="C27" s="144"/>
      <c r="D27" s="215"/>
      <c r="E27" s="216"/>
      <c r="F27" s="217"/>
      <c r="G27" s="218"/>
      <c r="H27" s="219"/>
      <c r="I27" s="220">
        <f t="shared" si="0"/>
        <v>0</v>
      </c>
    </row>
    <row r="28" spans="1:9">
      <c r="A28" s="153" t="s">
        <v>121</v>
      </c>
      <c r="B28" s="144"/>
      <c r="C28" s="144"/>
      <c r="D28" s="215"/>
      <c r="E28" s="216"/>
      <c r="F28" s="217"/>
      <c r="G28" s="218">
        <v>0</v>
      </c>
      <c r="H28" s="219"/>
      <c r="I28" s="220">
        <f t="shared" si="0"/>
        <v>0</v>
      </c>
    </row>
    <row r="29" spans="1:9" ht="13.8" thickBot="1">
      <c r="A29" s="221"/>
      <c r="B29" s="222" t="s">
        <v>83</v>
      </c>
      <c r="C29" s="223"/>
      <c r="D29" s="224"/>
      <c r="E29" s="225"/>
      <c r="F29" s="226"/>
      <c r="G29" s="226"/>
      <c r="H29" s="598">
        <f>SUM(I21:I28)</f>
        <v>0</v>
      </c>
      <c r="I29" s="599"/>
    </row>
  </sheetData>
  <mergeCells count="4">
    <mergeCell ref="A1:B1"/>
    <mergeCell ref="A2:B2"/>
    <mergeCell ref="G2:I2"/>
    <mergeCell ref="H29:I29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9"/>
  <sheetViews>
    <sheetView topLeftCell="A55" workbookViewId="0">
      <selection activeCell="F76" sqref="F76:F78"/>
    </sheetView>
  </sheetViews>
  <sheetFormatPr defaultRowHeight="13.2"/>
  <cols>
    <col min="1" max="1" width="4.33203125" style="321" customWidth="1"/>
    <col min="2" max="2" width="13.33203125" style="321" customWidth="1"/>
    <col min="3" max="3" width="62" style="321" customWidth="1"/>
    <col min="4" max="4" width="5.5546875" style="321" customWidth="1"/>
    <col min="5" max="5" width="7.109375" style="321" customWidth="1"/>
    <col min="6" max="6" width="10.21875" style="321" customWidth="1"/>
    <col min="7" max="7" width="12.21875" style="321" customWidth="1"/>
    <col min="8" max="16384" width="8.88671875" style="321"/>
  </cols>
  <sheetData>
    <row r="1" spans="1:9">
      <c r="A1" s="625" t="s">
        <v>396</v>
      </c>
      <c r="B1" s="625"/>
      <c r="C1" s="625"/>
      <c r="D1" s="625"/>
      <c r="E1" s="625"/>
      <c r="F1" s="625"/>
      <c r="G1" s="320"/>
      <c r="H1" s="320"/>
      <c r="I1" s="320"/>
    </row>
    <row r="2" spans="1:9">
      <c r="A2" s="626"/>
      <c r="B2" s="626"/>
      <c r="C2" s="626"/>
      <c r="D2" s="626"/>
      <c r="E2" s="626"/>
      <c r="F2" s="626"/>
      <c r="G2" s="320"/>
      <c r="H2" s="320"/>
      <c r="I2" s="320"/>
    </row>
    <row r="3" spans="1:9" ht="13.8" thickBot="1">
      <c r="A3" s="626"/>
      <c r="B3" s="626"/>
      <c r="C3" s="626"/>
      <c r="D3" s="626"/>
      <c r="E3" s="626"/>
      <c r="F3" s="626"/>
      <c r="G3" s="320"/>
      <c r="H3" s="320"/>
      <c r="I3" s="320"/>
    </row>
    <row r="4" spans="1:9">
      <c r="A4" s="322" t="s">
        <v>126</v>
      </c>
      <c r="B4" s="323" t="s">
        <v>127</v>
      </c>
      <c r="C4" s="323" t="s">
        <v>128</v>
      </c>
      <c r="D4" s="324" t="s">
        <v>129</v>
      </c>
      <c r="E4" s="324" t="s">
        <v>130</v>
      </c>
      <c r="F4" s="325" t="s">
        <v>131</v>
      </c>
      <c r="G4" s="326"/>
      <c r="H4" s="627" t="s">
        <v>132</v>
      </c>
      <c r="I4" s="628"/>
    </row>
    <row r="5" spans="1:9" ht="13.8" thickBot="1">
      <c r="A5" s="327" t="s">
        <v>1</v>
      </c>
      <c r="B5" s="328" t="s">
        <v>1</v>
      </c>
      <c r="C5" s="329" t="s">
        <v>133</v>
      </c>
      <c r="D5" s="330" t="s">
        <v>1</v>
      </c>
      <c r="E5" s="328" t="s">
        <v>1</v>
      </c>
      <c r="F5" s="331" t="s">
        <v>134</v>
      </c>
      <c r="G5" s="332" t="s">
        <v>135</v>
      </c>
      <c r="H5" s="333" t="s">
        <v>131</v>
      </c>
      <c r="I5" s="332" t="s">
        <v>135</v>
      </c>
    </row>
    <row r="6" spans="1:9">
      <c r="A6" s="334"/>
      <c r="B6" s="335" t="s">
        <v>136</v>
      </c>
      <c r="C6" s="629" t="s">
        <v>86</v>
      </c>
      <c r="D6" s="629"/>
      <c r="E6" s="629"/>
      <c r="F6" s="629"/>
      <c r="G6" s="336">
        <f>SUM(G7:G15)</f>
        <v>0</v>
      </c>
      <c r="H6" s="337"/>
      <c r="I6" s="336">
        <v>1E-3</v>
      </c>
    </row>
    <row r="7" spans="1:9">
      <c r="A7" s="338" t="s">
        <v>85</v>
      </c>
      <c r="B7" s="339" t="s">
        <v>137</v>
      </c>
      <c r="C7" s="339" t="s">
        <v>138</v>
      </c>
      <c r="D7" s="338" t="s">
        <v>98</v>
      </c>
      <c r="E7" s="340">
        <v>20</v>
      </c>
      <c r="F7" s="340"/>
      <c r="G7" s="279">
        <f t="shared" ref="G7:G15" si="0">ROUND(E7*F7,2)</f>
        <v>0</v>
      </c>
      <c r="H7" s="340">
        <v>0</v>
      </c>
      <c r="I7" s="340">
        <v>0</v>
      </c>
    </row>
    <row r="8" spans="1:9">
      <c r="A8" s="338" t="s">
        <v>139</v>
      </c>
      <c r="B8" s="278" t="s">
        <v>295</v>
      </c>
      <c r="C8" s="278" t="s">
        <v>296</v>
      </c>
      <c r="D8" s="277" t="s">
        <v>94</v>
      </c>
      <c r="E8" s="279">
        <v>3</v>
      </c>
      <c r="F8" s="279"/>
      <c r="G8" s="279">
        <f t="shared" si="0"/>
        <v>0</v>
      </c>
      <c r="H8" s="340">
        <v>5.0000000000000002E-5</v>
      </c>
      <c r="I8" s="340">
        <v>1E-3</v>
      </c>
    </row>
    <row r="9" spans="1:9">
      <c r="A9" s="338" t="s">
        <v>140</v>
      </c>
      <c r="B9" s="278" t="s">
        <v>141</v>
      </c>
      <c r="C9" s="278" t="s">
        <v>142</v>
      </c>
      <c r="D9" s="277" t="s">
        <v>143</v>
      </c>
      <c r="E9" s="280">
        <v>20</v>
      </c>
      <c r="F9" s="279"/>
      <c r="G9" s="279">
        <f t="shared" si="0"/>
        <v>0</v>
      </c>
      <c r="H9" s="340">
        <v>5.0000000000000002E-5</v>
      </c>
      <c r="I9" s="340">
        <v>1E-3</v>
      </c>
    </row>
    <row r="10" spans="1:9">
      <c r="A10" s="338" t="s">
        <v>144</v>
      </c>
      <c r="B10" s="278" t="s">
        <v>91</v>
      </c>
      <c r="C10" s="278" t="s">
        <v>145</v>
      </c>
      <c r="D10" s="277" t="s">
        <v>92</v>
      </c>
      <c r="E10" s="279">
        <v>3</v>
      </c>
      <c r="F10" s="279"/>
      <c r="G10" s="279">
        <f t="shared" si="0"/>
        <v>0</v>
      </c>
      <c r="H10" s="340">
        <v>5.0000000000000002E-5</v>
      </c>
      <c r="I10" s="340">
        <v>1E-3</v>
      </c>
    </row>
    <row r="11" spans="1:9">
      <c r="A11" s="338" t="s">
        <v>146</v>
      </c>
      <c r="B11" s="339" t="s">
        <v>147</v>
      </c>
      <c r="C11" s="339" t="s">
        <v>261</v>
      </c>
      <c r="D11" s="338" t="s">
        <v>94</v>
      </c>
      <c r="E11" s="340">
        <v>5.024</v>
      </c>
      <c r="F11" s="340"/>
      <c r="G11" s="279">
        <f t="shared" si="0"/>
        <v>0</v>
      </c>
      <c r="H11" s="340">
        <v>0</v>
      </c>
      <c r="I11" s="340">
        <v>0</v>
      </c>
    </row>
    <row r="12" spans="1:9">
      <c r="A12" s="338" t="s">
        <v>148</v>
      </c>
      <c r="B12" s="339" t="s">
        <v>149</v>
      </c>
      <c r="C12" s="339" t="s">
        <v>150</v>
      </c>
      <c r="D12" s="338" t="s">
        <v>94</v>
      </c>
      <c r="E12" s="340">
        <v>0.73299999999999998</v>
      </c>
      <c r="F12" s="340"/>
      <c r="G12" s="279">
        <f t="shared" si="0"/>
        <v>0</v>
      </c>
      <c r="H12" s="340">
        <v>0</v>
      </c>
      <c r="I12" s="340">
        <v>0</v>
      </c>
    </row>
    <row r="13" spans="1:9">
      <c r="A13" s="338" t="s">
        <v>151</v>
      </c>
      <c r="B13" s="339" t="s">
        <v>262</v>
      </c>
      <c r="C13" s="339" t="s">
        <v>263</v>
      </c>
      <c r="D13" s="338" t="s">
        <v>94</v>
      </c>
      <c r="E13" s="340">
        <v>5.7539999999999996</v>
      </c>
      <c r="F13" s="340"/>
      <c r="G13" s="279">
        <f t="shared" si="0"/>
        <v>0</v>
      </c>
      <c r="H13" s="340">
        <v>0</v>
      </c>
      <c r="I13" s="340">
        <v>0</v>
      </c>
    </row>
    <row r="14" spans="1:9">
      <c r="A14" s="338" t="s">
        <v>154</v>
      </c>
      <c r="B14" s="339" t="s">
        <v>264</v>
      </c>
      <c r="C14" s="278" t="s">
        <v>400</v>
      </c>
      <c r="D14" s="338" t="s">
        <v>94</v>
      </c>
      <c r="E14" s="340">
        <v>5.7539999999999996</v>
      </c>
      <c r="F14" s="340"/>
      <c r="G14" s="279">
        <f t="shared" si="0"/>
        <v>0</v>
      </c>
      <c r="H14" s="340">
        <v>0</v>
      </c>
      <c r="I14" s="340">
        <v>0</v>
      </c>
    </row>
    <row r="15" spans="1:9">
      <c r="A15" s="338" t="s">
        <v>156</v>
      </c>
      <c r="B15" s="339" t="s">
        <v>157</v>
      </c>
      <c r="C15" s="339" t="s">
        <v>158</v>
      </c>
      <c r="D15" s="338" t="s">
        <v>98</v>
      </c>
      <c r="E15" s="340">
        <v>57.5</v>
      </c>
      <c r="F15" s="340"/>
      <c r="G15" s="279">
        <f t="shared" si="0"/>
        <v>0</v>
      </c>
      <c r="H15" s="340">
        <v>0</v>
      </c>
      <c r="I15" s="340">
        <v>0</v>
      </c>
    </row>
    <row r="16" spans="1:9">
      <c r="A16" s="341"/>
      <c r="B16" s="342" t="s">
        <v>96</v>
      </c>
      <c r="C16" s="624" t="s">
        <v>97</v>
      </c>
      <c r="D16" s="624"/>
      <c r="E16" s="624"/>
      <c r="F16" s="624"/>
      <c r="G16" s="343">
        <f>SUM(G17:G20)</f>
        <v>0</v>
      </c>
      <c r="H16" s="344"/>
      <c r="I16" s="343">
        <f>SUM(I17:I18)</f>
        <v>12.09412622</v>
      </c>
    </row>
    <row r="17" spans="1:10">
      <c r="A17" s="338" t="s">
        <v>160</v>
      </c>
      <c r="B17" s="339" t="s">
        <v>266</v>
      </c>
      <c r="C17" s="345" t="s">
        <v>487</v>
      </c>
      <c r="D17" s="338" t="s">
        <v>94</v>
      </c>
      <c r="E17" s="340">
        <v>4.16</v>
      </c>
      <c r="F17" s="340"/>
      <c r="G17" s="279">
        <f t="shared" ref="G17:G25" si="1">ROUND(E17*F17,2)</f>
        <v>0</v>
      </c>
      <c r="H17" s="340">
        <v>2.5249999999999999</v>
      </c>
      <c r="I17" s="340">
        <f>E17*H17</f>
        <v>10.504</v>
      </c>
      <c r="J17" s="376"/>
    </row>
    <row r="18" spans="1:10">
      <c r="A18" s="338" t="s">
        <v>161</v>
      </c>
      <c r="B18" s="339" t="s">
        <v>267</v>
      </c>
      <c r="C18" s="339" t="s">
        <v>268</v>
      </c>
      <c r="D18" s="338" t="s">
        <v>94</v>
      </c>
      <c r="E18" s="340">
        <v>0.73299999999999998</v>
      </c>
      <c r="F18" s="340"/>
      <c r="G18" s="279">
        <f t="shared" si="1"/>
        <v>0</v>
      </c>
      <c r="H18" s="340">
        <v>2.16934</v>
      </c>
      <c r="I18" s="340">
        <f t="shared" ref="I18" si="2">E18*H18</f>
        <v>1.5901262199999999</v>
      </c>
    </row>
    <row r="19" spans="1:10">
      <c r="A19" s="553"/>
      <c r="B19" s="278" t="s">
        <v>317</v>
      </c>
      <c r="C19" s="278" t="s">
        <v>315</v>
      </c>
      <c r="D19" s="277" t="s">
        <v>98</v>
      </c>
      <c r="E19" s="279">
        <v>0.75</v>
      </c>
      <c r="F19" s="279"/>
      <c r="G19" s="279">
        <f t="shared" si="1"/>
        <v>0</v>
      </c>
      <c r="H19" s="554"/>
      <c r="I19" s="555"/>
    </row>
    <row r="20" spans="1:10">
      <c r="A20" s="553"/>
      <c r="B20" s="278" t="s">
        <v>318</v>
      </c>
      <c r="C20" s="278" t="s">
        <v>316</v>
      </c>
      <c r="D20" s="277" t="s">
        <v>98</v>
      </c>
      <c r="E20" s="279">
        <v>0.75</v>
      </c>
      <c r="F20" s="279"/>
      <c r="G20" s="279">
        <f t="shared" si="1"/>
        <v>0</v>
      </c>
      <c r="H20" s="554"/>
      <c r="I20" s="555"/>
    </row>
    <row r="21" spans="1:10">
      <c r="A21" s="346"/>
      <c r="B21" s="347" t="s">
        <v>172</v>
      </c>
      <c r="C21" s="347" t="s">
        <v>173</v>
      </c>
      <c r="D21" s="348"/>
      <c r="E21" s="349"/>
      <c r="F21" s="349"/>
      <c r="G21" s="349">
        <f>SUM(G22:G23)</f>
        <v>0</v>
      </c>
      <c r="H21" s="349"/>
      <c r="I21" s="350">
        <v>4.5999999999999996</v>
      </c>
    </row>
    <row r="22" spans="1:10">
      <c r="A22" s="338" t="s">
        <v>163</v>
      </c>
      <c r="B22" s="351" t="s">
        <v>175</v>
      </c>
      <c r="C22" s="351" t="s">
        <v>176</v>
      </c>
      <c r="D22" s="352" t="s">
        <v>99</v>
      </c>
      <c r="E22" s="353">
        <v>8</v>
      </c>
      <c r="F22" s="353"/>
      <c r="G22" s="279">
        <f t="shared" si="1"/>
        <v>0</v>
      </c>
      <c r="H22" s="340"/>
      <c r="I22" s="340"/>
    </row>
    <row r="23" spans="1:10">
      <c r="A23" s="338" t="s">
        <v>167</v>
      </c>
      <c r="B23" s="351" t="s">
        <v>178</v>
      </c>
      <c r="C23" s="351" t="s">
        <v>271</v>
      </c>
      <c r="D23" s="352" t="s">
        <v>99</v>
      </c>
      <c r="E23" s="354">
        <v>8</v>
      </c>
      <c r="F23" s="353"/>
      <c r="G23" s="279">
        <f t="shared" si="1"/>
        <v>0</v>
      </c>
      <c r="H23" s="340">
        <v>0.32</v>
      </c>
      <c r="I23" s="340">
        <v>3.84</v>
      </c>
    </row>
    <row r="24" spans="1:10">
      <c r="A24" s="355"/>
      <c r="B24" s="356" t="s">
        <v>180</v>
      </c>
      <c r="C24" s="630" t="s">
        <v>181</v>
      </c>
      <c r="D24" s="630"/>
      <c r="E24" s="630"/>
      <c r="F24" s="630"/>
      <c r="G24" s="357">
        <f>G25</f>
        <v>0</v>
      </c>
      <c r="H24" s="358"/>
      <c r="I24" s="359">
        <v>6.3936000000000007E-2</v>
      </c>
    </row>
    <row r="25" spans="1:10">
      <c r="A25" s="338" t="s">
        <v>170</v>
      </c>
      <c r="B25" s="278" t="s">
        <v>420</v>
      </c>
      <c r="C25" s="278" t="s">
        <v>421</v>
      </c>
      <c r="D25" s="338" t="s">
        <v>98</v>
      </c>
      <c r="E25" s="340">
        <v>25.34</v>
      </c>
      <c r="F25" s="340"/>
      <c r="G25" s="279">
        <f t="shared" si="1"/>
        <v>0</v>
      </c>
      <c r="H25" s="340">
        <v>5.9199999999999999E-3</v>
      </c>
      <c r="I25" s="340">
        <v>6.3936000000000007E-2</v>
      </c>
    </row>
    <row r="26" spans="1:10">
      <c r="A26" s="341"/>
      <c r="B26" s="342" t="s">
        <v>101</v>
      </c>
      <c r="C26" s="624" t="s">
        <v>236</v>
      </c>
      <c r="D26" s="624"/>
      <c r="E26" s="624"/>
      <c r="F26" s="624"/>
      <c r="G26" s="343">
        <f>G27</f>
        <v>0</v>
      </c>
      <c r="H26" s="344"/>
      <c r="I26" s="343">
        <v>0</v>
      </c>
    </row>
    <row r="27" spans="1:10">
      <c r="A27" s="338" t="s">
        <v>174</v>
      </c>
      <c r="B27" s="278" t="s">
        <v>102</v>
      </c>
      <c r="C27" s="278" t="s">
        <v>196</v>
      </c>
      <c r="D27" s="277" t="s">
        <v>103</v>
      </c>
      <c r="E27" s="279">
        <v>17.91</v>
      </c>
      <c r="F27" s="279"/>
      <c r="G27" s="279">
        <f>ROUND(E27*F27,2)</f>
        <v>0</v>
      </c>
      <c r="H27" s="340">
        <v>0</v>
      </c>
      <c r="I27" s="340">
        <v>0</v>
      </c>
    </row>
    <row r="28" spans="1:10">
      <c r="A28" s="341"/>
      <c r="B28" s="342" t="s">
        <v>185</v>
      </c>
      <c r="C28" s="624" t="s">
        <v>269</v>
      </c>
      <c r="D28" s="624"/>
      <c r="E28" s="624"/>
      <c r="F28" s="624"/>
      <c r="G28" s="360">
        <f>SUM(G29:G32)</f>
        <v>0</v>
      </c>
      <c r="H28" s="344"/>
      <c r="I28" s="343">
        <f>SUM(I29:I31)</f>
        <v>0.34528000000000003</v>
      </c>
    </row>
    <row r="29" spans="1:10">
      <c r="A29" s="361" t="s">
        <v>177</v>
      </c>
      <c r="B29" s="282" t="s">
        <v>164</v>
      </c>
      <c r="C29" s="278" t="s">
        <v>192</v>
      </c>
      <c r="D29" s="277" t="s">
        <v>100</v>
      </c>
      <c r="E29" s="279">
        <v>135.68</v>
      </c>
      <c r="F29" s="279"/>
      <c r="G29" s="279">
        <f>ROUND(E29*F29,2)</f>
        <v>0</v>
      </c>
      <c r="H29" s="340">
        <v>1E-3</v>
      </c>
      <c r="I29" s="340">
        <f t="shared" ref="I29" si="3">E29*H29</f>
        <v>0.13568000000000002</v>
      </c>
    </row>
    <row r="30" spans="1:10">
      <c r="A30" s="361" t="s">
        <v>179</v>
      </c>
      <c r="B30" s="282" t="s">
        <v>187</v>
      </c>
      <c r="C30" s="278" t="s">
        <v>273</v>
      </c>
      <c r="D30" s="277" t="s">
        <v>100</v>
      </c>
      <c r="E30" s="279">
        <v>12</v>
      </c>
      <c r="F30" s="279"/>
      <c r="G30" s="279">
        <f>ROUND(E30*F30,2)</f>
        <v>0</v>
      </c>
      <c r="H30" s="279">
        <v>6.0000000000000002E-5</v>
      </c>
      <c r="I30" s="279">
        <v>4.5600000000000002E-2</v>
      </c>
    </row>
    <row r="31" spans="1:10">
      <c r="A31" s="362" t="s">
        <v>182</v>
      </c>
      <c r="B31" s="282" t="s">
        <v>189</v>
      </c>
      <c r="C31" s="278" t="s">
        <v>195</v>
      </c>
      <c r="D31" s="277" t="s">
        <v>100</v>
      </c>
      <c r="E31" s="279">
        <v>147.68</v>
      </c>
      <c r="F31" s="279"/>
      <c r="G31" s="279">
        <f>ROUND(E31*F31,2)</f>
        <v>0</v>
      </c>
      <c r="H31" s="279">
        <v>6.0000000000000002E-5</v>
      </c>
      <c r="I31" s="279">
        <v>0.16400000000000001</v>
      </c>
    </row>
    <row r="32" spans="1:10">
      <c r="A32" s="523" t="s">
        <v>184</v>
      </c>
      <c r="B32" s="448" t="s">
        <v>371</v>
      </c>
      <c r="C32" s="448" t="s">
        <v>372</v>
      </c>
      <c r="D32" s="449" t="s">
        <v>103</v>
      </c>
      <c r="E32" s="448">
        <v>0.36</v>
      </c>
      <c r="F32" s="280"/>
      <c r="G32" s="448">
        <f>ROUND(E32*F32,2)</f>
        <v>0</v>
      </c>
      <c r="H32" s="279"/>
      <c r="I32" s="524"/>
    </row>
    <row r="33" spans="1:9">
      <c r="A33" s="363"/>
      <c r="B33" s="364" t="s">
        <v>104</v>
      </c>
      <c r="C33" s="364" t="s">
        <v>270</v>
      </c>
      <c r="D33" s="365"/>
      <c r="E33" s="366"/>
      <c r="F33" s="366"/>
      <c r="G33" s="357">
        <f>G34+G35+G36+G37+G38+G39+G40+G41+G42+G43+G44+G45+G46+G47+G48+G49+G50+G51+G52+G53+G54+G55+G56+G57+G72+G79</f>
        <v>0</v>
      </c>
      <c r="H33" s="358"/>
      <c r="I33" s="359">
        <f>SUM(I34:I55)</f>
        <v>3.8648000000000002</v>
      </c>
    </row>
    <row r="34" spans="1:9">
      <c r="A34" s="367" t="s">
        <v>188</v>
      </c>
      <c r="B34" s="278" t="s">
        <v>276</v>
      </c>
      <c r="C34" s="288" t="s">
        <v>277</v>
      </c>
      <c r="D34" s="277" t="s">
        <v>98</v>
      </c>
      <c r="E34" s="279">
        <v>27.356999999999999</v>
      </c>
      <c r="F34" s="279"/>
      <c r="G34" s="279">
        <f>ROUND(E34*F34,2)</f>
        <v>0</v>
      </c>
      <c r="H34" s="293"/>
      <c r="I34" s="293"/>
    </row>
    <row r="35" spans="1:9">
      <c r="A35" s="370">
        <v>22</v>
      </c>
      <c r="B35" s="427" t="s">
        <v>229</v>
      </c>
      <c r="C35" s="427" t="s">
        <v>226</v>
      </c>
      <c r="D35" s="428" t="s">
        <v>94</v>
      </c>
      <c r="E35" s="431">
        <v>0.44</v>
      </c>
      <c r="F35" s="429"/>
      <c r="G35" s="429">
        <f>ROUND(E35*F35,2)</f>
        <v>0</v>
      </c>
      <c r="H35" s="430">
        <v>0.8</v>
      </c>
      <c r="I35" s="430">
        <f>E35*H35</f>
        <v>0.35200000000000004</v>
      </c>
    </row>
    <row r="36" spans="1:9">
      <c r="A36" s="367" t="s">
        <v>209</v>
      </c>
      <c r="B36" s="253" t="s">
        <v>218</v>
      </c>
      <c r="C36" s="278" t="s">
        <v>219</v>
      </c>
      <c r="D36" s="295" t="s">
        <v>94</v>
      </c>
      <c r="E36" s="296">
        <v>0.44</v>
      </c>
      <c r="F36" s="296"/>
      <c r="G36" s="294">
        <f>ROUND(E36*F36,2)</f>
        <v>0</v>
      </c>
      <c r="H36" s="293"/>
      <c r="I36" s="293"/>
    </row>
    <row r="37" spans="1:9">
      <c r="A37" s="369">
        <v>24</v>
      </c>
      <c r="B37" s="278" t="s">
        <v>278</v>
      </c>
      <c r="C37" s="278" t="s">
        <v>199</v>
      </c>
      <c r="D37" s="277" t="s">
        <v>107</v>
      </c>
      <c r="E37" s="279">
        <v>28.4</v>
      </c>
      <c r="F37" s="279"/>
      <c r="G37" s="279">
        <f t="shared" ref="G37:G57" si="4">ROUND(E37*F37,2)</f>
        <v>0</v>
      </c>
      <c r="H37" s="279"/>
      <c r="I37" s="279"/>
    </row>
    <row r="38" spans="1:9">
      <c r="A38" s="370">
        <v>25</v>
      </c>
      <c r="B38" s="278" t="s">
        <v>278</v>
      </c>
      <c r="C38" s="278" t="s">
        <v>201</v>
      </c>
      <c r="D38" s="277" t="s">
        <v>107</v>
      </c>
      <c r="E38" s="279">
        <v>40</v>
      </c>
      <c r="F38" s="279"/>
      <c r="G38" s="279">
        <f t="shared" si="4"/>
        <v>0</v>
      </c>
      <c r="H38" s="279"/>
      <c r="I38" s="279"/>
    </row>
    <row r="39" spans="1:9">
      <c r="A39" s="367" t="s">
        <v>246</v>
      </c>
      <c r="B39" s="278" t="s">
        <v>279</v>
      </c>
      <c r="C39" s="278" t="s">
        <v>202</v>
      </c>
      <c r="D39" s="277" t="s">
        <v>107</v>
      </c>
      <c r="E39" s="279">
        <v>41.02</v>
      </c>
      <c r="F39" s="279"/>
      <c r="G39" s="279">
        <f t="shared" si="4"/>
        <v>0</v>
      </c>
      <c r="H39" s="279"/>
      <c r="I39" s="279"/>
    </row>
    <row r="40" spans="1:9">
      <c r="A40" s="369">
        <v>27</v>
      </c>
      <c r="B40" s="278" t="s">
        <v>280</v>
      </c>
      <c r="C40" s="278" t="s">
        <v>204</v>
      </c>
      <c r="D40" s="277" t="s">
        <v>107</v>
      </c>
      <c r="E40" s="279">
        <v>13.38</v>
      </c>
      <c r="F40" s="279"/>
      <c r="G40" s="279">
        <f t="shared" si="4"/>
        <v>0</v>
      </c>
      <c r="H40" s="279"/>
      <c r="I40" s="279"/>
    </row>
    <row r="41" spans="1:9">
      <c r="A41" s="369">
        <v>28</v>
      </c>
      <c r="B41" s="278" t="s">
        <v>300</v>
      </c>
      <c r="C41" s="278" t="s">
        <v>301</v>
      </c>
      <c r="D41" s="277" t="s">
        <v>107</v>
      </c>
      <c r="E41" s="279">
        <v>19.649999999999999</v>
      </c>
      <c r="F41" s="279"/>
      <c r="G41" s="279">
        <f t="shared" si="4"/>
        <v>0</v>
      </c>
      <c r="H41" s="279"/>
      <c r="I41" s="279"/>
    </row>
    <row r="42" spans="1:9">
      <c r="A42" s="361" t="s">
        <v>248</v>
      </c>
      <c r="B42" s="278" t="s">
        <v>220</v>
      </c>
      <c r="C42" s="278" t="s">
        <v>499</v>
      </c>
      <c r="D42" s="277" t="s">
        <v>98</v>
      </c>
      <c r="E42" s="279">
        <v>29.82</v>
      </c>
      <c r="F42" s="279"/>
      <c r="G42" s="279">
        <f t="shared" si="4"/>
        <v>0</v>
      </c>
      <c r="H42" s="279"/>
      <c r="I42" s="279"/>
    </row>
    <row r="43" spans="1:9">
      <c r="A43" s="361" t="s">
        <v>249</v>
      </c>
      <c r="B43" s="427" t="s">
        <v>229</v>
      </c>
      <c r="C43" s="427" t="s">
        <v>294</v>
      </c>
      <c r="D43" s="428" t="s">
        <v>94</v>
      </c>
      <c r="E43" s="431">
        <v>0.22</v>
      </c>
      <c r="F43" s="429"/>
      <c r="G43" s="429">
        <f t="shared" si="4"/>
        <v>0</v>
      </c>
      <c r="H43" s="429">
        <v>0.8</v>
      </c>
      <c r="I43" s="429">
        <f t="shared" ref="I43:I45" si="5">E43*H43</f>
        <v>0.17600000000000002</v>
      </c>
    </row>
    <row r="44" spans="1:9">
      <c r="A44" s="370">
        <v>31</v>
      </c>
      <c r="B44" s="427" t="s">
        <v>229</v>
      </c>
      <c r="C44" s="427" t="s">
        <v>303</v>
      </c>
      <c r="D44" s="428" t="s">
        <v>94</v>
      </c>
      <c r="E44" s="431">
        <v>1.292</v>
      </c>
      <c r="F44" s="429"/>
      <c r="G44" s="429">
        <f t="shared" si="4"/>
        <v>0</v>
      </c>
      <c r="H44" s="429">
        <v>0.8</v>
      </c>
      <c r="I44" s="429">
        <f t="shared" si="5"/>
        <v>1.0336000000000001</v>
      </c>
    </row>
    <row r="45" spans="1:9">
      <c r="A45" s="370">
        <v>32</v>
      </c>
      <c r="B45" s="427" t="s">
        <v>229</v>
      </c>
      <c r="C45" s="427" t="s">
        <v>228</v>
      </c>
      <c r="D45" s="428" t="s">
        <v>94</v>
      </c>
      <c r="E45" s="431">
        <v>1.841</v>
      </c>
      <c r="F45" s="429"/>
      <c r="G45" s="429">
        <f t="shared" si="4"/>
        <v>0</v>
      </c>
      <c r="H45" s="429">
        <v>0.8</v>
      </c>
      <c r="I45" s="429">
        <f t="shared" si="5"/>
        <v>1.4728000000000001</v>
      </c>
    </row>
    <row r="46" spans="1:9">
      <c r="A46" s="367" t="s">
        <v>251</v>
      </c>
      <c r="B46" s="278" t="s">
        <v>216</v>
      </c>
      <c r="C46" s="278" t="s">
        <v>217</v>
      </c>
      <c r="D46" s="277" t="s">
        <v>94</v>
      </c>
      <c r="E46" s="280">
        <v>3.35</v>
      </c>
      <c r="F46" s="279"/>
      <c r="G46" s="279">
        <f t="shared" si="4"/>
        <v>0</v>
      </c>
      <c r="H46" s="279"/>
      <c r="I46" s="279"/>
    </row>
    <row r="47" spans="1:9">
      <c r="A47" s="370">
        <v>34</v>
      </c>
      <c r="B47" s="278" t="s">
        <v>231</v>
      </c>
      <c r="C47" s="278" t="s">
        <v>233</v>
      </c>
      <c r="D47" s="277" t="s">
        <v>232</v>
      </c>
      <c r="E47" s="280">
        <v>24</v>
      </c>
      <c r="F47" s="279"/>
      <c r="G47" s="279">
        <f t="shared" si="4"/>
        <v>0</v>
      </c>
      <c r="H47" s="279"/>
      <c r="I47" s="279"/>
    </row>
    <row r="48" spans="1:9">
      <c r="A48" s="370">
        <v>35</v>
      </c>
      <c r="B48" s="282" t="s">
        <v>383</v>
      </c>
      <c r="C48" s="282" t="s">
        <v>497</v>
      </c>
      <c r="D48" s="426" t="s">
        <v>107</v>
      </c>
      <c r="E48" s="280">
        <v>16.260000000000002</v>
      </c>
      <c r="F48" s="280"/>
      <c r="G48" s="429">
        <f t="shared" ref="G48:G50" si="6">ROUND(E48*F48,2)</f>
        <v>0</v>
      </c>
      <c r="H48" s="279"/>
      <c r="I48" s="279"/>
    </row>
    <row r="49" spans="1:10">
      <c r="A49" s="370">
        <v>36</v>
      </c>
      <c r="B49" s="282" t="s">
        <v>384</v>
      </c>
      <c r="C49" s="282" t="s">
        <v>498</v>
      </c>
      <c r="D49" s="426" t="s">
        <v>107</v>
      </c>
      <c r="E49" s="280">
        <v>8.5</v>
      </c>
      <c r="F49" s="280"/>
      <c r="G49" s="429">
        <f t="shared" si="6"/>
        <v>0</v>
      </c>
      <c r="H49" s="279"/>
      <c r="I49" s="279"/>
    </row>
    <row r="50" spans="1:10" ht="26.4">
      <c r="A50" s="370">
        <v>37</v>
      </c>
      <c r="B50" s="453" t="s">
        <v>229</v>
      </c>
      <c r="C50" s="456" t="s">
        <v>385</v>
      </c>
      <c r="D50" s="454" t="s">
        <v>94</v>
      </c>
      <c r="E50" s="431">
        <v>0.312</v>
      </c>
      <c r="F50" s="431"/>
      <c r="G50" s="429">
        <f t="shared" si="6"/>
        <v>0</v>
      </c>
      <c r="H50" s="429">
        <v>0.8</v>
      </c>
      <c r="I50" s="429">
        <f t="shared" ref="I50" si="7">E50*H50</f>
        <v>0.24960000000000002</v>
      </c>
    </row>
    <row r="51" spans="1:10">
      <c r="A51" s="361" t="s">
        <v>256</v>
      </c>
      <c r="B51" s="282" t="s">
        <v>108</v>
      </c>
      <c r="C51" s="282" t="s">
        <v>386</v>
      </c>
      <c r="D51" s="426" t="s">
        <v>94</v>
      </c>
      <c r="E51" s="280">
        <v>0.31</v>
      </c>
      <c r="F51" s="280"/>
      <c r="G51" s="279">
        <f t="shared" si="4"/>
        <v>0</v>
      </c>
      <c r="H51" s="279"/>
      <c r="I51" s="279"/>
      <c r="J51" s="376"/>
    </row>
    <row r="52" spans="1:10" ht="26.4">
      <c r="A52" s="361" t="s">
        <v>257</v>
      </c>
      <c r="B52" s="282" t="s">
        <v>205</v>
      </c>
      <c r="C52" s="452" t="s">
        <v>378</v>
      </c>
      <c r="D52" s="426" t="s">
        <v>98</v>
      </c>
      <c r="E52" s="280">
        <v>13.79</v>
      </c>
      <c r="F52" s="280"/>
      <c r="G52" s="280">
        <f t="shared" si="4"/>
        <v>0</v>
      </c>
      <c r="H52" s="279"/>
      <c r="I52" s="279"/>
      <c r="J52" s="376"/>
    </row>
    <row r="53" spans="1:10">
      <c r="A53" s="370">
        <v>40</v>
      </c>
      <c r="B53" s="427" t="s">
        <v>229</v>
      </c>
      <c r="C53" s="432" t="s">
        <v>227</v>
      </c>
      <c r="D53" s="428" t="s">
        <v>94</v>
      </c>
      <c r="E53" s="431">
        <v>0.63</v>
      </c>
      <c r="F53" s="429"/>
      <c r="G53" s="429">
        <f t="shared" si="4"/>
        <v>0</v>
      </c>
      <c r="H53" s="429">
        <v>0.8</v>
      </c>
      <c r="I53" s="429">
        <f t="shared" ref="I53:I54" si="8">E53*H53</f>
        <v>0.504</v>
      </c>
    </row>
    <row r="54" spans="1:10">
      <c r="A54" s="370">
        <v>41</v>
      </c>
      <c r="B54" s="427" t="s">
        <v>229</v>
      </c>
      <c r="C54" s="432" t="s">
        <v>500</v>
      </c>
      <c r="D54" s="428" t="s">
        <v>94</v>
      </c>
      <c r="E54" s="431">
        <v>9.6000000000000002E-2</v>
      </c>
      <c r="F54" s="429"/>
      <c r="G54" s="429">
        <f t="shared" si="4"/>
        <v>0</v>
      </c>
      <c r="H54" s="429">
        <v>0.8</v>
      </c>
      <c r="I54" s="429">
        <f t="shared" si="8"/>
        <v>7.6800000000000007E-2</v>
      </c>
    </row>
    <row r="55" spans="1:10">
      <c r="A55" s="370">
        <v>42</v>
      </c>
      <c r="B55" s="278" t="s">
        <v>106</v>
      </c>
      <c r="C55" s="278" t="s">
        <v>208</v>
      </c>
      <c r="D55" s="277" t="s">
        <v>94</v>
      </c>
      <c r="E55" s="280">
        <v>0.73</v>
      </c>
      <c r="F55" s="279"/>
      <c r="G55" s="279">
        <f t="shared" si="4"/>
        <v>0</v>
      </c>
      <c r="H55" s="279"/>
      <c r="I55" s="279"/>
    </row>
    <row r="56" spans="1:10">
      <c r="A56" s="373">
        <v>43</v>
      </c>
      <c r="B56" s="278" t="s">
        <v>409</v>
      </c>
      <c r="C56" s="278" t="s">
        <v>293</v>
      </c>
      <c r="D56" s="277" t="s">
        <v>243</v>
      </c>
      <c r="E56" s="280">
        <v>1</v>
      </c>
      <c r="F56" s="279"/>
      <c r="G56" s="279">
        <f t="shared" si="4"/>
        <v>0</v>
      </c>
      <c r="H56" s="279"/>
      <c r="I56" s="279"/>
    </row>
    <row r="57" spans="1:10">
      <c r="A57" s="367" t="s">
        <v>424</v>
      </c>
      <c r="B57" s="305" t="s">
        <v>109</v>
      </c>
      <c r="C57" s="306" t="s">
        <v>110</v>
      </c>
      <c r="D57" s="307" t="s">
        <v>103</v>
      </c>
      <c r="E57" s="308">
        <v>3.86</v>
      </c>
      <c r="F57" s="308"/>
      <c r="G57" s="279">
        <f t="shared" si="4"/>
        <v>0</v>
      </c>
      <c r="H57" s="310"/>
      <c r="I57" s="309"/>
    </row>
    <row r="58" spans="1:10">
      <c r="A58" s="368"/>
      <c r="B58" s="298" t="s">
        <v>111</v>
      </c>
      <c r="C58" s="299" t="s">
        <v>112</v>
      </c>
      <c r="D58" s="300"/>
      <c r="E58" s="301"/>
      <c r="F58" s="301"/>
      <c r="G58" s="304">
        <f>G59</f>
        <v>0</v>
      </c>
      <c r="H58" s="302"/>
      <c r="I58" s="303"/>
    </row>
    <row r="59" spans="1:10">
      <c r="A59" s="370">
        <v>46</v>
      </c>
      <c r="B59" s="278" t="s">
        <v>412</v>
      </c>
      <c r="C59" s="278" t="s">
        <v>413</v>
      </c>
      <c r="D59" s="277" t="s">
        <v>94</v>
      </c>
      <c r="E59" s="279">
        <v>2.91</v>
      </c>
      <c r="F59" s="279"/>
      <c r="G59" s="279">
        <f>ROUND(E59*F59,2)</f>
        <v>0</v>
      </c>
      <c r="H59" s="504"/>
      <c r="I59" s="504"/>
    </row>
    <row r="60" spans="1:10">
      <c r="A60" s="544"/>
      <c r="B60" s="436"/>
      <c r="C60" s="436" t="s">
        <v>504</v>
      </c>
      <c r="D60" s="543"/>
      <c r="E60" s="438"/>
      <c r="F60" s="438"/>
      <c r="G60" s="438">
        <f>G61</f>
        <v>0</v>
      </c>
      <c r="H60" s="438"/>
      <c r="I60" s="560">
        <f>SUM(I61:I82)</f>
        <v>0</v>
      </c>
    </row>
    <row r="61" spans="1:10">
      <c r="A61" s="417">
        <v>47</v>
      </c>
      <c r="B61" s="278" t="s">
        <v>417</v>
      </c>
      <c r="C61" s="278" t="s">
        <v>418</v>
      </c>
      <c r="D61" s="277" t="s">
        <v>143</v>
      </c>
      <c r="E61" s="280">
        <v>20</v>
      </c>
      <c r="F61" s="279"/>
      <c r="G61" s="279">
        <f>ROUND(E61*F61,2)</f>
        <v>0</v>
      </c>
      <c r="H61" s="279"/>
      <c r="I61" s="279"/>
    </row>
    <row r="62" spans="1:10">
      <c r="C62" s="299" t="s">
        <v>240</v>
      </c>
      <c r="D62" s="312"/>
      <c r="E62" s="313"/>
      <c r="F62" s="313"/>
      <c r="G62" s="304">
        <f>G6+G16+G21+G24+G26+G28+G33+G58+G60</f>
        <v>0</v>
      </c>
    </row>
    <row r="67" spans="1:9">
      <c r="A67" s="418"/>
      <c r="B67" t="s">
        <v>515</v>
      </c>
      <c r="C67" t="s">
        <v>516</v>
      </c>
      <c r="D67" s="381"/>
      <c r="E67" s="381"/>
    </row>
    <row r="68" spans="1:9">
      <c r="A68" s="418"/>
      <c r="B68" s="381"/>
      <c r="C68" s="381"/>
      <c r="D68" s="381"/>
      <c r="E68" s="381"/>
    </row>
    <row r="69" spans="1:9">
      <c r="A69" s="370">
        <v>22</v>
      </c>
      <c r="B69" s="427" t="s">
        <v>229</v>
      </c>
      <c r="C69" s="427" t="s">
        <v>517</v>
      </c>
      <c r="D69" s="428" t="s">
        <v>94</v>
      </c>
      <c r="E69" s="431">
        <v>0.44</v>
      </c>
      <c r="F69" s="569"/>
      <c r="G69" s="569">
        <f>E69*F69</f>
        <v>0</v>
      </c>
      <c r="H69" s="368"/>
      <c r="I69" s="368"/>
    </row>
    <row r="70" spans="1:9">
      <c r="A70" s="370">
        <v>32</v>
      </c>
      <c r="B70" s="427" t="s">
        <v>229</v>
      </c>
      <c r="C70" s="427" t="s">
        <v>518</v>
      </c>
      <c r="D70" s="428" t="s">
        <v>94</v>
      </c>
      <c r="E70" s="431">
        <v>1.841</v>
      </c>
      <c r="F70" s="569"/>
      <c r="G70" s="569">
        <f t="shared" ref="G70:G71" si="9">E70*F70</f>
        <v>0</v>
      </c>
      <c r="H70" s="368"/>
      <c r="I70" s="368"/>
    </row>
    <row r="71" spans="1:9">
      <c r="A71" s="370">
        <v>40</v>
      </c>
      <c r="B71" s="427" t="s">
        <v>229</v>
      </c>
      <c r="C71" s="432" t="s">
        <v>532</v>
      </c>
      <c r="D71" s="428" t="s">
        <v>94</v>
      </c>
      <c r="E71" s="431">
        <v>0.63</v>
      </c>
      <c r="F71" s="569"/>
      <c r="G71" s="569">
        <f t="shared" si="9"/>
        <v>0</v>
      </c>
      <c r="H71" s="368"/>
      <c r="I71" s="368"/>
    </row>
    <row r="72" spans="1:9">
      <c r="A72" s="418"/>
      <c r="B72" s="381"/>
      <c r="C72" s="381"/>
      <c r="D72" s="381"/>
      <c r="E72" s="381"/>
      <c r="F72" s="376"/>
      <c r="G72" s="376">
        <f>SUM(G69:G71)</f>
        <v>0</v>
      </c>
    </row>
    <row r="73" spans="1:9">
      <c r="A73" s="418"/>
      <c r="B73" s="381"/>
      <c r="C73" s="381"/>
      <c r="D73" s="381"/>
      <c r="E73" s="381"/>
      <c r="F73" s="376"/>
      <c r="G73" s="376"/>
    </row>
    <row r="74" spans="1:9">
      <c r="A74" s="418"/>
      <c r="B74" t="s">
        <v>520</v>
      </c>
      <c r="C74" t="s">
        <v>521</v>
      </c>
      <c r="D74" s="381"/>
      <c r="E74" s="381"/>
      <c r="F74" s="376"/>
      <c r="G74" s="376"/>
    </row>
    <row r="75" spans="1:9">
      <c r="A75" s="418"/>
      <c r="B75" s="381"/>
      <c r="C75" s="381"/>
      <c r="D75" s="381"/>
      <c r="E75" s="381"/>
      <c r="F75" s="376"/>
      <c r="G75" s="376"/>
    </row>
    <row r="76" spans="1:9">
      <c r="A76" s="370">
        <v>22</v>
      </c>
      <c r="B76" s="427" t="s">
        <v>229</v>
      </c>
      <c r="C76" s="427" t="s">
        <v>522</v>
      </c>
      <c r="D76" s="428" t="s">
        <v>94</v>
      </c>
      <c r="E76" s="431">
        <v>0.44</v>
      </c>
      <c r="F76" s="569"/>
      <c r="G76" s="569">
        <f t="shared" ref="G76:G78" si="10">E76*F76</f>
        <v>0</v>
      </c>
      <c r="H76" s="368"/>
      <c r="I76" s="368"/>
    </row>
    <row r="77" spans="1:9">
      <c r="A77" s="370">
        <v>32</v>
      </c>
      <c r="B77" s="427" t="s">
        <v>229</v>
      </c>
      <c r="C77" s="427" t="s">
        <v>523</v>
      </c>
      <c r="D77" s="428" t="s">
        <v>94</v>
      </c>
      <c r="E77" s="431">
        <v>1.841</v>
      </c>
      <c r="F77" s="569"/>
      <c r="G77" s="569">
        <f t="shared" si="10"/>
        <v>0</v>
      </c>
      <c r="H77" s="368"/>
      <c r="I77" s="368"/>
    </row>
    <row r="78" spans="1:9">
      <c r="A78" s="370">
        <v>40</v>
      </c>
      <c r="B78" s="427" t="s">
        <v>229</v>
      </c>
      <c r="C78" s="432" t="s">
        <v>533</v>
      </c>
      <c r="D78" s="428" t="s">
        <v>94</v>
      </c>
      <c r="E78" s="431">
        <v>0.63</v>
      </c>
      <c r="F78" s="569"/>
      <c r="G78" s="569">
        <f t="shared" si="10"/>
        <v>0</v>
      </c>
      <c r="H78" s="368"/>
      <c r="I78" s="368"/>
    </row>
    <row r="79" spans="1:9">
      <c r="G79" s="376">
        <f>SUM(G76:G78)</f>
        <v>0</v>
      </c>
    </row>
  </sheetData>
  <mergeCells count="9">
    <mergeCell ref="C28:F28"/>
    <mergeCell ref="A1:F1"/>
    <mergeCell ref="A2:F2"/>
    <mergeCell ref="A3:F3"/>
    <mergeCell ref="H4:I4"/>
    <mergeCell ref="C6:F6"/>
    <mergeCell ref="C16:F16"/>
    <mergeCell ref="C24:F24"/>
    <mergeCell ref="C26:F26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6"/>
  <sheetViews>
    <sheetView topLeftCell="A13" workbookViewId="0">
      <selection activeCell="C24" sqref="C24"/>
    </sheetView>
  </sheetViews>
  <sheetFormatPr defaultRowHeight="13.2"/>
  <cols>
    <col min="1" max="1" width="18.88671875" customWidth="1"/>
    <col min="2" max="2" width="10.77734375" customWidth="1"/>
    <col min="3" max="3" width="13.6640625" customWidth="1"/>
    <col min="5" max="5" width="12.21875" customWidth="1"/>
    <col min="6" max="6" width="16.88671875" customWidth="1"/>
  </cols>
  <sheetData>
    <row r="1" spans="1:7" ht="18" thickBot="1">
      <c r="A1" s="90" t="s">
        <v>88</v>
      </c>
      <c r="B1" s="91"/>
      <c r="C1" s="91"/>
      <c r="D1" s="91"/>
      <c r="E1" s="91"/>
      <c r="F1" s="91"/>
      <c r="G1" s="91"/>
    </row>
    <row r="2" spans="1:7">
      <c r="A2" s="92" t="s">
        <v>31</v>
      </c>
      <c r="B2" s="93"/>
      <c r="C2" s="94" t="s">
        <v>281</v>
      </c>
      <c r="D2" s="94" t="s">
        <v>286</v>
      </c>
      <c r="E2" s="95"/>
      <c r="F2" s="96" t="s">
        <v>32</v>
      </c>
      <c r="G2" s="97"/>
    </row>
    <row r="3" spans="1:7">
      <c r="A3" s="98"/>
      <c r="B3" s="99"/>
      <c r="C3" s="100"/>
      <c r="D3" s="100"/>
      <c r="E3" s="101"/>
      <c r="F3" s="102"/>
      <c r="G3" s="103"/>
    </row>
    <row r="4" spans="1:7">
      <c r="A4" s="104" t="s">
        <v>33</v>
      </c>
      <c r="B4" s="99"/>
      <c r="C4" s="100"/>
      <c r="D4" s="100"/>
      <c r="E4" s="101"/>
      <c r="F4" s="102" t="s">
        <v>34</v>
      </c>
      <c r="G4" s="105"/>
    </row>
    <row r="5" spans="1:7">
      <c r="A5" s="106" t="s">
        <v>281</v>
      </c>
      <c r="B5" s="107"/>
      <c r="C5" s="108" t="s">
        <v>286</v>
      </c>
      <c r="D5" s="109"/>
      <c r="E5" s="107"/>
      <c r="F5" s="102" t="s">
        <v>35</v>
      </c>
      <c r="G5" s="103"/>
    </row>
    <row r="6" spans="1:7">
      <c r="A6" s="104" t="s">
        <v>36</v>
      </c>
      <c r="B6" s="99"/>
      <c r="C6" s="100"/>
      <c r="D6" s="100"/>
      <c r="E6" s="101"/>
      <c r="F6" s="110" t="s">
        <v>37</v>
      </c>
      <c r="G6" s="111"/>
    </row>
    <row r="7" spans="1:7">
      <c r="A7" s="113"/>
      <c r="B7" s="114"/>
      <c r="C7" s="115" t="s">
        <v>89</v>
      </c>
      <c r="D7" s="116"/>
      <c r="E7" s="116"/>
      <c r="F7" s="117" t="s">
        <v>38</v>
      </c>
      <c r="G7" s="111">
        <f>IF(G6=0,,ROUND((F30+F32)/G6,1))</f>
        <v>0</v>
      </c>
    </row>
    <row r="8" spans="1:7">
      <c r="A8" s="118" t="s">
        <v>39</v>
      </c>
      <c r="B8" s="102"/>
      <c r="C8" s="588"/>
      <c r="D8" s="588"/>
      <c r="E8" s="589"/>
      <c r="F8" s="119" t="s">
        <v>40</v>
      </c>
      <c r="G8" s="120"/>
    </row>
    <row r="9" spans="1:7">
      <c r="A9" s="118" t="s">
        <v>41</v>
      </c>
      <c r="B9" s="102"/>
      <c r="C9" s="588"/>
      <c r="D9" s="588"/>
      <c r="E9" s="589"/>
      <c r="F9" s="102"/>
      <c r="G9" s="123"/>
    </row>
    <row r="10" spans="1:7">
      <c r="A10" s="118" t="s">
        <v>42</v>
      </c>
      <c r="B10" s="102"/>
      <c r="C10" s="588"/>
      <c r="D10" s="588"/>
      <c r="E10" s="588"/>
      <c r="F10" s="125"/>
      <c r="G10" s="126"/>
    </row>
    <row r="11" spans="1:7">
      <c r="A11" s="118" t="s">
        <v>43</v>
      </c>
      <c r="B11" s="102"/>
      <c r="C11" s="588"/>
      <c r="D11" s="588"/>
      <c r="E11" s="588"/>
      <c r="F11" s="128" t="s">
        <v>44</v>
      </c>
      <c r="G11" s="129"/>
    </row>
    <row r="12" spans="1:7">
      <c r="A12" s="131" t="s">
        <v>45</v>
      </c>
      <c r="B12" s="99"/>
      <c r="C12" s="590"/>
      <c r="D12" s="590"/>
      <c r="E12" s="590"/>
      <c r="F12" s="132" t="s">
        <v>46</v>
      </c>
      <c r="G12" s="133"/>
    </row>
    <row r="13" spans="1:7" ht="18" thickBot="1">
      <c r="A13" s="134" t="s">
        <v>47</v>
      </c>
      <c r="B13" s="135"/>
      <c r="C13" s="135"/>
      <c r="D13" s="135"/>
      <c r="E13" s="136"/>
      <c r="F13" s="136"/>
      <c r="G13" s="137"/>
    </row>
    <row r="14" spans="1:7" ht="13.8" thickBot="1">
      <c r="A14" s="138" t="s">
        <v>48</v>
      </c>
      <c r="B14" s="139"/>
      <c r="C14" s="140"/>
      <c r="D14" s="141" t="s">
        <v>49</v>
      </c>
      <c r="E14" s="142"/>
      <c r="F14" s="142"/>
      <c r="G14" s="140"/>
    </row>
    <row r="15" spans="1:7">
      <c r="A15" s="143"/>
      <c r="B15" s="144" t="s">
        <v>50</v>
      </c>
      <c r="C15" s="145">
        <f>'005 rekapitulace'!E16</f>
        <v>0</v>
      </c>
      <c r="D15" s="146" t="str">
        <f>'003 rekapitulace'!A21</f>
        <v>Ztížené výrobní podmínky</v>
      </c>
      <c r="E15" s="147"/>
      <c r="F15" s="148"/>
      <c r="G15" s="145">
        <f>'003 rekapitulace'!I21</f>
        <v>0</v>
      </c>
    </row>
    <row r="16" spans="1:7">
      <c r="A16" s="143" t="s">
        <v>51</v>
      </c>
      <c r="B16" s="144" t="s">
        <v>52</v>
      </c>
      <c r="C16" s="145">
        <f>'005 rekapitulace'!F16</f>
        <v>0</v>
      </c>
      <c r="D16" s="98" t="str">
        <f>'003 rekapitulace'!A22</f>
        <v>Oborová přirážka</v>
      </c>
      <c r="E16" s="149"/>
      <c r="F16" s="150"/>
      <c r="G16" s="145">
        <f>'003 rekapitulace'!I22</f>
        <v>0</v>
      </c>
    </row>
    <row r="17" spans="1:7">
      <c r="A17" s="143" t="s">
        <v>53</v>
      </c>
      <c r="B17" s="144" t="s">
        <v>54</v>
      </c>
      <c r="C17" s="145">
        <f>'003 rekapitulace'!H16</f>
        <v>0</v>
      </c>
      <c r="D17" s="98" t="str">
        <f>'003 rekapitulace'!A23</f>
        <v>Přesun stavebních kapacit</v>
      </c>
      <c r="E17" s="149"/>
      <c r="F17" s="150"/>
      <c r="G17" s="145">
        <f>'005 rekapitulace'!I23</f>
        <v>0</v>
      </c>
    </row>
    <row r="18" spans="1:7">
      <c r="A18" s="151" t="s">
        <v>55</v>
      </c>
      <c r="B18" s="152" t="s">
        <v>56</v>
      </c>
      <c r="C18" s="145">
        <f>'003 rekapitulace'!G16</f>
        <v>0</v>
      </c>
      <c r="D18" s="98" t="str">
        <f>'003 rekapitulace'!A24</f>
        <v>Mimostaveništní doprava</v>
      </c>
      <c r="E18" s="149"/>
      <c r="F18" s="150"/>
      <c r="G18" s="145">
        <f>'005 rekapitulace'!I24</f>
        <v>0</v>
      </c>
    </row>
    <row r="19" spans="1:7">
      <c r="A19" s="153" t="s">
        <v>57</v>
      </c>
      <c r="B19" s="144"/>
      <c r="C19" s="145">
        <f>SUM(C15:C18)</f>
        <v>0</v>
      </c>
      <c r="D19" s="98" t="str">
        <f>'003 rekapitulace'!A25</f>
        <v>Zařízení staveniště</v>
      </c>
      <c r="E19" s="149"/>
      <c r="F19" s="150"/>
      <c r="G19" s="145">
        <f>'005 rekapitulace'!I25</f>
        <v>0</v>
      </c>
    </row>
    <row r="20" spans="1:7">
      <c r="A20" s="153"/>
      <c r="B20" s="144"/>
      <c r="C20" s="145"/>
      <c r="D20" s="98" t="str">
        <f>'003 rekapitulace'!A26</f>
        <v>Provoz investora</v>
      </c>
      <c r="E20" s="149"/>
      <c r="F20" s="150"/>
      <c r="G20" s="145">
        <f>'003 rekapitulace'!I26</f>
        <v>0</v>
      </c>
    </row>
    <row r="21" spans="1:7">
      <c r="A21" s="153" t="s">
        <v>28</v>
      </c>
      <c r="B21" s="144"/>
      <c r="C21" s="145">
        <f>'003 rekapitulace'!I16</f>
        <v>0</v>
      </c>
      <c r="D21" s="98" t="str">
        <f>'003 rekapitulace'!A27</f>
        <v>Kompletační činnost (IČD)</v>
      </c>
      <c r="E21" s="149"/>
      <c r="F21" s="150"/>
      <c r="G21" s="145">
        <f>'005 rekapitulace'!I27</f>
        <v>0</v>
      </c>
    </row>
    <row r="22" spans="1:7">
      <c r="A22" s="154" t="s">
        <v>58</v>
      </c>
      <c r="B22" s="124"/>
      <c r="C22" s="145">
        <f>C19+C21</f>
        <v>0</v>
      </c>
      <c r="D22" s="98" t="s">
        <v>59</v>
      </c>
      <c r="E22" s="149"/>
      <c r="F22" s="150"/>
      <c r="G22" s="145">
        <v>0</v>
      </c>
    </row>
    <row r="23" spans="1:7" ht="13.8" thickBot="1">
      <c r="A23" s="586" t="s">
        <v>60</v>
      </c>
      <c r="B23" s="587"/>
      <c r="C23" s="155">
        <f>C22+G23</f>
        <v>0</v>
      </c>
      <c r="D23" s="156" t="s">
        <v>61</v>
      </c>
      <c r="E23" s="157"/>
      <c r="F23" s="158"/>
      <c r="G23" s="145">
        <f>SUM(G15:G22)</f>
        <v>0</v>
      </c>
    </row>
    <row r="24" spans="1:7">
      <c r="A24" s="159" t="s">
        <v>62</v>
      </c>
      <c r="B24" s="160"/>
      <c r="C24" s="161"/>
      <c r="D24" s="160" t="s">
        <v>63</v>
      </c>
      <c r="E24" s="160"/>
      <c r="F24" s="162" t="s">
        <v>64</v>
      </c>
      <c r="G24" s="163"/>
    </row>
    <row r="25" spans="1:7">
      <c r="A25" s="154" t="s">
        <v>65</v>
      </c>
      <c r="B25" s="124"/>
      <c r="C25" s="435" t="s">
        <v>399</v>
      </c>
      <c r="D25" s="124" t="s">
        <v>65</v>
      </c>
      <c r="E25" s="1"/>
      <c r="F25" s="165" t="s">
        <v>65</v>
      </c>
      <c r="G25" s="166"/>
    </row>
    <row r="26" spans="1:7">
      <c r="A26" s="154" t="s">
        <v>66</v>
      </c>
      <c r="B26" s="167"/>
      <c r="C26" s="434">
        <v>41866</v>
      </c>
      <c r="D26" s="124" t="s">
        <v>66</v>
      </c>
      <c r="E26" s="1"/>
      <c r="F26" s="165" t="s">
        <v>66</v>
      </c>
      <c r="G26" s="166"/>
    </row>
    <row r="27" spans="1:7">
      <c r="A27" s="154"/>
      <c r="B27" s="168"/>
      <c r="C27" s="164"/>
      <c r="D27" s="124"/>
      <c r="E27" s="1"/>
      <c r="F27" s="165"/>
      <c r="G27" s="166"/>
    </row>
    <row r="28" spans="1:7">
      <c r="A28" s="154" t="s">
        <v>67</v>
      </c>
      <c r="B28" s="124"/>
      <c r="C28" s="164"/>
      <c r="D28" s="165" t="s">
        <v>68</v>
      </c>
      <c r="E28" s="164"/>
      <c r="F28" s="169" t="s">
        <v>68</v>
      </c>
      <c r="G28" s="166"/>
    </row>
    <row r="29" spans="1:7">
      <c r="A29" s="154"/>
      <c r="B29" s="124"/>
      <c r="C29" s="170"/>
      <c r="D29" s="171"/>
      <c r="E29" s="170"/>
      <c r="F29" s="124"/>
      <c r="G29" s="166"/>
    </row>
    <row r="30" spans="1:7">
      <c r="A30" s="172" t="s">
        <v>11</v>
      </c>
      <c r="B30" s="173"/>
      <c r="C30" s="174">
        <v>21</v>
      </c>
      <c r="D30" s="173" t="s">
        <v>69</v>
      </c>
      <c r="E30" s="175"/>
      <c r="F30" s="581">
        <f>C23-F32</f>
        <v>0</v>
      </c>
      <c r="G30" s="582"/>
    </row>
    <row r="31" spans="1:7">
      <c r="A31" s="172" t="s">
        <v>70</v>
      </c>
      <c r="B31" s="173"/>
      <c r="C31" s="174">
        <f>C30</f>
        <v>21</v>
      </c>
      <c r="D31" s="173" t="s">
        <v>71</v>
      </c>
      <c r="E31" s="175"/>
      <c r="F31" s="581">
        <f>ROUND(PRODUCT(F30,C31/100),0)</f>
        <v>0</v>
      </c>
      <c r="G31" s="582"/>
    </row>
    <row r="32" spans="1:7">
      <c r="A32" s="172" t="s">
        <v>11</v>
      </c>
      <c r="B32" s="173"/>
      <c r="C32" s="174">
        <v>0</v>
      </c>
      <c r="D32" s="173" t="s">
        <v>71</v>
      </c>
      <c r="E32" s="175"/>
      <c r="F32" s="581">
        <v>0</v>
      </c>
      <c r="G32" s="582"/>
    </row>
    <row r="33" spans="1:7">
      <c r="A33" s="172" t="s">
        <v>70</v>
      </c>
      <c r="B33" s="176"/>
      <c r="C33" s="177">
        <f>C32</f>
        <v>0</v>
      </c>
      <c r="D33" s="173" t="s">
        <v>71</v>
      </c>
      <c r="E33" s="150"/>
      <c r="F33" s="581">
        <f>ROUND(PRODUCT(F32,C33/100),0)</f>
        <v>0</v>
      </c>
      <c r="G33" s="582"/>
    </row>
    <row r="34" spans="1:7" ht="16.2" thickBot="1">
      <c r="A34" s="178" t="s">
        <v>72</v>
      </c>
      <c r="B34" s="179"/>
      <c r="C34" s="179"/>
      <c r="D34" s="179"/>
      <c r="E34" s="180"/>
      <c r="F34" s="583">
        <f>ROUND(SUM(F30:F33),0)</f>
        <v>0</v>
      </c>
      <c r="G34" s="584"/>
    </row>
    <row r="35" spans="1:7">
      <c r="A35" s="1"/>
      <c r="B35" s="1"/>
      <c r="C35" s="1"/>
      <c r="D35" s="1"/>
      <c r="E35" s="1"/>
      <c r="F35" s="1"/>
      <c r="G35" s="1"/>
    </row>
    <row r="36" spans="1:7">
      <c r="A36" s="2" t="s">
        <v>73</v>
      </c>
      <c r="B36" s="2"/>
      <c r="C36" s="2"/>
      <c r="D36" s="2"/>
      <c r="E36" s="2"/>
      <c r="F36" s="2"/>
      <c r="G36" s="2"/>
    </row>
  </sheetData>
  <mergeCells count="11">
    <mergeCell ref="F30:G30"/>
    <mergeCell ref="F31:G31"/>
    <mergeCell ref="F32:G32"/>
    <mergeCell ref="F33:G33"/>
    <mergeCell ref="F34:G34"/>
    <mergeCell ref="A23:B23"/>
    <mergeCell ref="C8:E8"/>
    <mergeCell ref="C9:E9"/>
    <mergeCell ref="C10:E10"/>
    <mergeCell ref="C11:E11"/>
    <mergeCell ref="C12:E1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9"/>
  <sheetViews>
    <sheetView topLeftCell="A10" workbookViewId="0">
      <selection activeCell="I25" sqref="I25"/>
    </sheetView>
  </sheetViews>
  <sheetFormatPr defaultRowHeight="13.2"/>
  <cols>
    <col min="1" max="1" width="13" customWidth="1"/>
    <col min="4" max="4" width="13.33203125" customWidth="1"/>
  </cols>
  <sheetData>
    <row r="1" spans="1:11" ht="13.8" thickTop="1">
      <c r="A1" s="591" t="s">
        <v>2</v>
      </c>
      <c r="B1" s="592"/>
      <c r="C1" s="183"/>
      <c r="D1" s="184"/>
      <c r="E1" s="185"/>
      <c r="F1" s="184"/>
      <c r="G1" s="186" t="s">
        <v>74</v>
      </c>
      <c r="H1" s="187" t="s">
        <v>281</v>
      </c>
      <c r="I1" s="188"/>
    </row>
    <row r="2" spans="1:11" ht="13.8" thickBot="1">
      <c r="A2" s="593" t="s">
        <v>75</v>
      </c>
      <c r="B2" s="594"/>
      <c r="C2" s="189" t="s">
        <v>392</v>
      </c>
      <c r="D2" s="190"/>
      <c r="E2" s="191"/>
      <c r="F2" s="190"/>
      <c r="G2" s="595"/>
      <c r="H2" s="596"/>
      <c r="I2" s="597"/>
    </row>
    <row r="3" spans="1:11" ht="13.8" thickTop="1"/>
    <row r="5" spans="1:11" ht="17.399999999999999">
      <c r="A5" s="192" t="s">
        <v>76</v>
      </c>
      <c r="B5" s="193"/>
      <c r="C5" s="193"/>
      <c r="D5" s="193"/>
      <c r="E5" s="194"/>
      <c r="F5" s="193"/>
      <c r="G5" s="193"/>
      <c r="H5" s="193"/>
      <c r="I5" s="193"/>
    </row>
    <row r="6" spans="1:11" ht="13.8" thickBot="1">
      <c r="A6" s="1"/>
      <c r="B6" s="1"/>
      <c r="C6" s="1"/>
      <c r="D6" s="1"/>
      <c r="E6" s="1"/>
      <c r="F6" s="1"/>
      <c r="G6" s="1"/>
      <c r="H6" s="1"/>
      <c r="I6" s="1"/>
    </row>
    <row r="7" spans="1:11" ht="13.8" thickBot="1">
      <c r="A7" s="195"/>
      <c r="B7" s="196" t="s">
        <v>77</v>
      </c>
      <c r="C7" s="196"/>
      <c r="D7" s="197"/>
      <c r="E7" s="198" t="s">
        <v>24</v>
      </c>
      <c r="F7" s="199" t="s">
        <v>25</v>
      </c>
      <c r="G7" s="199" t="s">
        <v>26</v>
      </c>
      <c r="H7" s="199" t="s">
        <v>27</v>
      </c>
      <c r="I7" s="200" t="s">
        <v>28</v>
      </c>
    </row>
    <row r="8" spans="1:11">
      <c r="A8" s="249" t="s">
        <v>304</v>
      </c>
      <c r="B8" s="62" t="s">
        <v>86</v>
      </c>
      <c r="C8" s="124"/>
      <c r="D8" s="201"/>
      <c r="E8" s="250">
        <f>'005 rybník Žabakor'!G6</f>
        <v>0</v>
      </c>
      <c r="F8" s="251">
        <f>'003 oprava Mlýnský rybník'!AZ15</f>
        <v>0</v>
      </c>
      <c r="G8" s="251">
        <f>'003 oprava Mlýnský rybník'!BA15</f>
        <v>0</v>
      </c>
      <c r="H8" s="251">
        <f>'003 oprava Mlýnský rybník'!BB15</f>
        <v>0</v>
      </c>
      <c r="I8" s="252">
        <f>'003 oprava Mlýnský rybník'!BC15</f>
        <v>0</v>
      </c>
    </row>
    <row r="9" spans="1:11">
      <c r="A9" s="249" t="s">
        <v>159</v>
      </c>
      <c r="B9" s="62" t="s">
        <v>97</v>
      </c>
      <c r="C9" s="124"/>
      <c r="D9" s="201"/>
      <c r="E9" s="250">
        <f>'005 rybník Žabakor'!G14</f>
        <v>0</v>
      </c>
      <c r="F9" s="251">
        <f>'003 oprava Mlýnský rybník'!AZ22</f>
        <v>0</v>
      </c>
      <c r="G9" s="251">
        <f>'003 oprava Mlýnský rybník'!BA22</f>
        <v>0</v>
      </c>
      <c r="H9" s="251">
        <f>'003 oprava Mlýnský rybník'!BB22</f>
        <v>0</v>
      </c>
      <c r="I9" s="252">
        <f>'003 oprava Mlýnský rybník'!BC22</f>
        <v>0</v>
      </c>
    </row>
    <row r="10" spans="1:11">
      <c r="A10" s="249" t="s">
        <v>180</v>
      </c>
      <c r="B10" s="62" t="s">
        <v>238</v>
      </c>
      <c r="C10" s="124"/>
      <c r="D10" s="201"/>
      <c r="E10" s="250">
        <f>'005 rybník Žabakor'!G20</f>
        <v>0</v>
      </c>
      <c r="F10" s="251">
        <f>'003 oprava Mlýnský rybník'!AZ42</f>
        <v>0</v>
      </c>
      <c r="G10" s="251">
        <f>'003 oprava Mlýnský rybník'!BA42</f>
        <v>0</v>
      </c>
      <c r="H10" s="251">
        <f>'003 oprava Mlýnský rybník'!BB42</f>
        <v>0</v>
      </c>
      <c r="I10" s="252">
        <f>'003 oprava Mlýnský rybník'!BC42</f>
        <v>0</v>
      </c>
    </row>
    <row r="11" spans="1:11">
      <c r="A11" s="249" t="s">
        <v>101</v>
      </c>
      <c r="B11" s="62" t="s">
        <v>236</v>
      </c>
      <c r="C11" s="124"/>
      <c r="D11" s="201"/>
      <c r="E11" s="250">
        <f>'005 rybník Žabakor'!G22</f>
        <v>0</v>
      </c>
      <c r="F11" s="251">
        <f>'003 oprava Mlýnský rybník'!AZ58</f>
        <v>0</v>
      </c>
      <c r="G11" s="251">
        <f>'003 oprava Mlýnský rybník'!BA58</f>
        <v>0</v>
      </c>
      <c r="H11" s="251">
        <f>'003 oprava Mlýnský rybník'!BB58</f>
        <v>0</v>
      </c>
      <c r="I11" s="252">
        <f>'003 oprava Mlýnský rybník'!BC58</f>
        <v>0</v>
      </c>
    </row>
    <row r="12" spans="1:11">
      <c r="A12" s="249" t="s">
        <v>185</v>
      </c>
      <c r="B12" s="62" t="s">
        <v>269</v>
      </c>
      <c r="C12" s="124"/>
      <c r="D12" s="201"/>
      <c r="E12" s="250">
        <v>0</v>
      </c>
      <c r="F12" s="251">
        <f>'005 rybník Žabakor'!G24</f>
        <v>0</v>
      </c>
      <c r="G12" s="251">
        <f>'003 oprava Mlýnský rybník'!BA64</f>
        <v>0</v>
      </c>
      <c r="H12" s="251">
        <f>'003 oprava Mlýnský rybník'!BB64</f>
        <v>0</v>
      </c>
      <c r="I12" s="252">
        <f>'003 oprava Mlýnský rybník'!BC64</f>
        <v>0</v>
      </c>
    </row>
    <row r="13" spans="1:11">
      <c r="A13" s="249" t="s">
        <v>104</v>
      </c>
      <c r="B13" s="62" t="s">
        <v>105</v>
      </c>
      <c r="C13" s="124"/>
      <c r="D13" s="201"/>
      <c r="E13" s="250">
        <v>0</v>
      </c>
      <c r="F13" s="251">
        <f>'005 rybník Žabakor'!G29</f>
        <v>0</v>
      </c>
      <c r="G13" s="251">
        <v>0</v>
      </c>
      <c r="H13" s="251">
        <v>0</v>
      </c>
      <c r="I13" s="252">
        <v>0</v>
      </c>
    </row>
    <row r="14" spans="1:11">
      <c r="A14" s="249" t="s">
        <v>111</v>
      </c>
      <c r="B14" s="62" t="s">
        <v>112</v>
      </c>
      <c r="C14" s="124"/>
      <c r="D14" s="201"/>
      <c r="E14" s="250">
        <v>0</v>
      </c>
      <c r="F14" s="251">
        <f>'005 rybník Žabakor'!G53</f>
        <v>0</v>
      </c>
      <c r="G14" s="251"/>
      <c r="H14" s="251"/>
      <c r="I14" s="252"/>
    </row>
    <row r="15" spans="1:11" ht="13.8" thickBot="1">
      <c r="A15" s="249"/>
      <c r="B15" s="62" t="s">
        <v>504</v>
      </c>
      <c r="C15" s="124"/>
      <c r="D15" s="201"/>
      <c r="E15" s="250">
        <f>'005 rybník Žabakor'!G55</f>
        <v>0</v>
      </c>
      <c r="F15" s="251"/>
      <c r="G15" s="251">
        <v>0</v>
      </c>
      <c r="H15" s="251">
        <v>0</v>
      </c>
      <c r="I15" s="252">
        <v>0</v>
      </c>
    </row>
    <row r="16" spans="1:11" ht="13.8" thickBot="1">
      <c r="A16" s="202"/>
      <c r="B16" s="203" t="s">
        <v>78</v>
      </c>
      <c r="C16" s="203"/>
      <c r="D16" s="204"/>
      <c r="E16" s="205">
        <f>SUM(E8:E15)</f>
        <v>0</v>
      </c>
      <c r="F16" s="206">
        <f>SUM(F8:F15)</f>
        <v>0</v>
      </c>
      <c r="G16" s="206">
        <f>SUM(G8:G15)</f>
        <v>0</v>
      </c>
      <c r="H16" s="206">
        <f>SUM(H8:H15)</f>
        <v>0</v>
      </c>
      <c r="I16" s="207">
        <f>SUM(I8:I15)</f>
        <v>0</v>
      </c>
      <c r="K16" s="319"/>
    </row>
    <row r="17" spans="1:9">
      <c r="A17" s="124"/>
      <c r="B17" s="124"/>
      <c r="C17" s="124"/>
      <c r="D17" s="124"/>
      <c r="E17" s="124"/>
      <c r="F17" s="124"/>
      <c r="G17" s="124"/>
      <c r="H17" s="124"/>
      <c r="I17" s="124"/>
    </row>
    <row r="18" spans="1:9" ht="17.399999999999999">
      <c r="A18" s="193" t="s">
        <v>79</v>
      </c>
      <c r="B18" s="193"/>
      <c r="C18" s="193"/>
      <c r="D18" s="193"/>
      <c r="E18" s="193"/>
      <c r="F18" s="193"/>
      <c r="G18" s="208"/>
      <c r="H18" s="193"/>
      <c r="I18" s="193"/>
    </row>
    <row r="19" spans="1:9" ht="13.8" thickBot="1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59" t="s">
        <v>80</v>
      </c>
      <c r="B20" s="160"/>
      <c r="C20" s="160"/>
      <c r="D20" s="209"/>
      <c r="E20" s="210" t="s">
        <v>81</v>
      </c>
      <c r="F20" s="211" t="s">
        <v>12</v>
      </c>
      <c r="G20" s="212" t="s">
        <v>82</v>
      </c>
      <c r="H20" s="213"/>
      <c r="I20" s="214" t="s">
        <v>81</v>
      </c>
    </row>
    <row r="21" spans="1:9">
      <c r="A21" s="153" t="s">
        <v>114</v>
      </c>
      <c r="B21" s="144"/>
      <c r="C21" s="144"/>
      <c r="D21" s="215"/>
      <c r="E21" s="216"/>
      <c r="F21" s="217"/>
      <c r="G21" s="218">
        <v>0</v>
      </c>
      <c r="H21" s="219"/>
      <c r="I21" s="220">
        <f t="shared" ref="I21:I28" si="0">E21+F21*G21/100</f>
        <v>0</v>
      </c>
    </row>
    <row r="22" spans="1:9">
      <c r="A22" s="153" t="s">
        <v>115</v>
      </c>
      <c r="B22" s="144"/>
      <c r="C22" s="144"/>
      <c r="D22" s="215"/>
      <c r="E22" s="216"/>
      <c r="F22" s="217"/>
      <c r="G22" s="218">
        <v>0</v>
      </c>
      <c r="H22" s="219"/>
      <c r="I22" s="220">
        <f t="shared" si="0"/>
        <v>0</v>
      </c>
    </row>
    <row r="23" spans="1:9">
      <c r="A23" s="153" t="s">
        <v>116</v>
      </c>
      <c r="B23" s="144"/>
      <c r="C23" s="144"/>
      <c r="D23" s="215"/>
      <c r="E23" s="216"/>
      <c r="F23" s="217"/>
      <c r="G23" s="218">
        <v>0</v>
      </c>
      <c r="H23" s="219"/>
      <c r="I23" s="220">
        <f t="shared" si="0"/>
        <v>0</v>
      </c>
    </row>
    <row r="24" spans="1:9">
      <c r="A24" s="153" t="s">
        <v>117</v>
      </c>
      <c r="B24" s="144"/>
      <c r="C24" s="144"/>
      <c r="D24" s="215"/>
      <c r="E24" s="216"/>
      <c r="F24" s="217"/>
      <c r="G24" s="218">
        <v>0</v>
      </c>
      <c r="H24" s="219"/>
      <c r="I24" s="220">
        <v>0</v>
      </c>
    </row>
    <row r="25" spans="1:9">
      <c r="A25" s="153" t="s">
        <v>118</v>
      </c>
      <c r="B25" s="144"/>
      <c r="C25" s="144"/>
      <c r="D25" s="215"/>
      <c r="E25" s="216"/>
      <c r="F25" s="217"/>
      <c r="G25" s="218">
        <v>0</v>
      </c>
      <c r="H25" s="219"/>
      <c r="I25" s="220">
        <f t="shared" si="0"/>
        <v>0</v>
      </c>
    </row>
    <row r="26" spans="1:9">
      <c r="A26" s="153" t="s">
        <v>119</v>
      </c>
      <c r="B26" s="144"/>
      <c r="C26" s="144"/>
      <c r="D26" s="215"/>
      <c r="E26" s="216"/>
      <c r="F26" s="217"/>
      <c r="G26" s="218">
        <v>0</v>
      </c>
      <c r="H26" s="219"/>
      <c r="I26" s="220">
        <f t="shared" si="0"/>
        <v>0</v>
      </c>
    </row>
    <row r="27" spans="1:9">
      <c r="A27" s="153" t="s">
        <v>120</v>
      </c>
      <c r="B27" s="144"/>
      <c r="C27" s="144"/>
      <c r="D27" s="215"/>
      <c r="E27" s="216"/>
      <c r="F27" s="217"/>
      <c r="G27" s="218"/>
      <c r="H27" s="219"/>
      <c r="I27" s="220">
        <f t="shared" si="0"/>
        <v>0</v>
      </c>
    </row>
    <row r="28" spans="1:9">
      <c r="A28" s="153" t="s">
        <v>121</v>
      </c>
      <c r="B28" s="144"/>
      <c r="C28" s="144"/>
      <c r="D28" s="215"/>
      <c r="E28" s="216"/>
      <c r="F28" s="217"/>
      <c r="G28" s="218">
        <v>0</v>
      </c>
      <c r="H28" s="219"/>
      <c r="I28" s="220">
        <f t="shared" si="0"/>
        <v>0</v>
      </c>
    </row>
    <row r="29" spans="1:9" ht="13.8" thickBot="1">
      <c r="A29" s="221"/>
      <c r="B29" s="222" t="s">
        <v>83</v>
      </c>
      <c r="C29" s="223"/>
      <c r="D29" s="224"/>
      <c r="E29" s="225"/>
      <c r="F29" s="226"/>
      <c r="G29" s="226"/>
      <c r="H29" s="598">
        <f>SUM(I21:I28)</f>
        <v>0</v>
      </c>
      <c r="I29" s="599"/>
    </row>
  </sheetData>
  <mergeCells count="4">
    <mergeCell ref="H29:I29"/>
    <mergeCell ref="A1:B1"/>
    <mergeCell ref="A2:B2"/>
    <mergeCell ref="G2:I2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3"/>
  <sheetViews>
    <sheetView topLeftCell="A49" workbookViewId="0">
      <selection activeCell="F70" sqref="F70:F72"/>
    </sheetView>
  </sheetViews>
  <sheetFormatPr defaultRowHeight="13.2"/>
  <cols>
    <col min="1" max="1" width="4.44140625" style="381" customWidth="1"/>
    <col min="2" max="2" width="14.33203125" style="381" customWidth="1"/>
    <col min="3" max="3" width="60.21875" style="381" customWidth="1"/>
    <col min="4" max="4" width="5.6640625" style="418" customWidth="1"/>
    <col min="5" max="5" width="8.88671875" style="381"/>
    <col min="6" max="6" width="10.6640625" style="381" customWidth="1"/>
    <col min="7" max="7" width="11" style="381" customWidth="1"/>
    <col min="8" max="16384" width="8.88671875" style="381"/>
  </cols>
  <sheetData>
    <row r="1" spans="1:9">
      <c r="A1" s="631" t="s">
        <v>489</v>
      </c>
      <c r="B1" s="631"/>
      <c r="C1" s="631"/>
      <c r="D1" s="631"/>
      <c r="E1" s="631"/>
      <c r="F1" s="631"/>
      <c r="G1" s="382"/>
      <c r="H1" s="382"/>
      <c r="I1" s="382"/>
    </row>
    <row r="2" spans="1:9">
      <c r="A2" s="632"/>
      <c r="B2" s="632"/>
      <c r="C2" s="632"/>
      <c r="D2" s="632"/>
      <c r="E2" s="632"/>
      <c r="F2" s="632"/>
      <c r="G2" s="382"/>
      <c r="H2" s="382"/>
      <c r="I2" s="382"/>
    </row>
    <row r="3" spans="1:9" ht="13.8" thickBot="1">
      <c r="A3" s="632"/>
      <c r="B3" s="632"/>
      <c r="C3" s="632"/>
      <c r="D3" s="632"/>
      <c r="E3" s="632"/>
      <c r="F3" s="632"/>
      <c r="G3" s="382"/>
      <c r="H3" s="382"/>
      <c r="I3" s="382"/>
    </row>
    <row r="4" spans="1:9">
      <c r="A4" s="260" t="s">
        <v>126</v>
      </c>
      <c r="B4" s="261" t="s">
        <v>127</v>
      </c>
      <c r="C4" s="261" t="s">
        <v>128</v>
      </c>
      <c r="D4" s="262" t="s">
        <v>129</v>
      </c>
      <c r="E4" s="262" t="s">
        <v>130</v>
      </c>
      <c r="F4" s="263" t="s">
        <v>131</v>
      </c>
      <c r="G4" s="378"/>
      <c r="H4" s="604" t="s">
        <v>132</v>
      </c>
      <c r="I4" s="605"/>
    </row>
    <row r="5" spans="1:9" ht="13.8" thickBot="1">
      <c r="A5" s="383" t="s">
        <v>1</v>
      </c>
      <c r="B5" s="384" t="s">
        <v>1</v>
      </c>
      <c r="C5" s="385" t="s">
        <v>133</v>
      </c>
      <c r="D5" s="386" t="s">
        <v>1</v>
      </c>
      <c r="E5" s="384" t="s">
        <v>1</v>
      </c>
      <c r="F5" s="387" t="s">
        <v>134</v>
      </c>
      <c r="G5" s="388" t="s">
        <v>135</v>
      </c>
      <c r="H5" s="389" t="s">
        <v>131</v>
      </c>
      <c r="I5" s="388" t="s">
        <v>135</v>
      </c>
    </row>
    <row r="6" spans="1:9">
      <c r="A6" s="390"/>
      <c r="B6" s="392" t="s">
        <v>136</v>
      </c>
      <c r="C6" s="622" t="s">
        <v>86</v>
      </c>
      <c r="D6" s="623"/>
      <c r="E6" s="623"/>
      <c r="F6" s="623"/>
      <c r="G6" s="393">
        <f>SUM(G7:G13)</f>
        <v>0</v>
      </c>
      <c r="H6" s="394"/>
      <c r="I6" s="393">
        <f>SUM(I7:I8)</f>
        <v>0</v>
      </c>
    </row>
    <row r="7" spans="1:9">
      <c r="A7" s="277" t="s">
        <v>85</v>
      </c>
      <c r="B7" s="278" t="s">
        <v>287</v>
      </c>
      <c r="C7" s="278" t="s">
        <v>288</v>
      </c>
      <c r="D7" s="277" t="s">
        <v>99</v>
      </c>
      <c r="E7" s="279">
        <v>3</v>
      </c>
      <c r="F7" s="279"/>
      <c r="G7" s="279">
        <f t="shared" ref="G7:G13" si="0">ROUND(E7*F7,2)</f>
        <v>0</v>
      </c>
      <c r="H7" s="279">
        <v>0</v>
      </c>
      <c r="I7" s="279">
        <f t="shared" ref="I7:I13" si="1">E7*H7</f>
        <v>0</v>
      </c>
    </row>
    <row r="8" spans="1:9">
      <c r="A8" s="338" t="s">
        <v>139</v>
      </c>
      <c r="B8" s="278" t="s">
        <v>297</v>
      </c>
      <c r="C8" s="278" t="s">
        <v>298</v>
      </c>
      <c r="D8" s="277" t="s">
        <v>94</v>
      </c>
      <c r="E8" s="279">
        <v>2</v>
      </c>
      <c r="F8" s="279"/>
      <c r="G8" s="279">
        <f t="shared" si="0"/>
        <v>0</v>
      </c>
      <c r="H8" s="279">
        <v>0</v>
      </c>
      <c r="I8" s="279">
        <f t="shared" si="1"/>
        <v>0</v>
      </c>
    </row>
    <row r="9" spans="1:9">
      <c r="A9" s="277" t="s">
        <v>140</v>
      </c>
      <c r="B9" s="278" t="s">
        <v>289</v>
      </c>
      <c r="C9" s="278" t="s">
        <v>290</v>
      </c>
      <c r="D9" s="277" t="s">
        <v>94</v>
      </c>
      <c r="E9" s="279">
        <v>1.728</v>
      </c>
      <c r="F9" s="279"/>
      <c r="G9" s="279">
        <f t="shared" si="0"/>
        <v>0</v>
      </c>
      <c r="H9" s="279">
        <v>0</v>
      </c>
      <c r="I9" s="279">
        <f t="shared" si="1"/>
        <v>0</v>
      </c>
    </row>
    <row r="10" spans="1:9">
      <c r="A10" s="277" t="s">
        <v>144</v>
      </c>
      <c r="B10" s="278" t="s">
        <v>149</v>
      </c>
      <c r="C10" s="278" t="s">
        <v>150</v>
      </c>
      <c r="D10" s="277" t="s">
        <v>94</v>
      </c>
      <c r="E10" s="280">
        <v>0.74</v>
      </c>
      <c r="F10" s="279"/>
      <c r="G10" s="279">
        <f t="shared" si="0"/>
        <v>0</v>
      </c>
      <c r="H10" s="279">
        <v>0</v>
      </c>
      <c r="I10" s="279">
        <f t="shared" si="1"/>
        <v>0</v>
      </c>
    </row>
    <row r="11" spans="1:9">
      <c r="A11" s="277" t="s">
        <v>146</v>
      </c>
      <c r="B11" s="278" t="s">
        <v>95</v>
      </c>
      <c r="C11" s="278" t="s">
        <v>155</v>
      </c>
      <c r="D11" s="277" t="s">
        <v>94</v>
      </c>
      <c r="E11" s="279">
        <v>2.4700000000000002</v>
      </c>
      <c r="F11" s="279"/>
      <c r="G11" s="279">
        <f t="shared" si="0"/>
        <v>0</v>
      </c>
      <c r="H11" s="279">
        <v>0</v>
      </c>
      <c r="I11" s="279">
        <f t="shared" si="1"/>
        <v>0</v>
      </c>
    </row>
    <row r="12" spans="1:9">
      <c r="A12" s="277" t="s">
        <v>148</v>
      </c>
      <c r="B12" s="278" t="s">
        <v>157</v>
      </c>
      <c r="C12" s="278" t="s">
        <v>158</v>
      </c>
      <c r="D12" s="277" t="s">
        <v>98</v>
      </c>
      <c r="E12" s="279">
        <v>24.7</v>
      </c>
      <c r="F12" s="279"/>
      <c r="G12" s="279">
        <f t="shared" si="0"/>
        <v>0</v>
      </c>
      <c r="H12" s="279">
        <v>0</v>
      </c>
      <c r="I12" s="279">
        <f t="shared" si="1"/>
        <v>0</v>
      </c>
    </row>
    <row r="13" spans="1:9">
      <c r="A13" s="277" t="s">
        <v>151</v>
      </c>
      <c r="B13" s="278" t="s">
        <v>291</v>
      </c>
      <c r="C13" s="278" t="s">
        <v>292</v>
      </c>
      <c r="D13" s="277" t="s">
        <v>98</v>
      </c>
      <c r="E13" s="279">
        <v>16.7</v>
      </c>
      <c r="F13" s="279"/>
      <c r="G13" s="279">
        <f t="shared" si="0"/>
        <v>0</v>
      </c>
      <c r="H13" s="279">
        <v>0</v>
      </c>
      <c r="I13" s="279">
        <f t="shared" si="1"/>
        <v>0</v>
      </c>
    </row>
    <row r="14" spans="1:9">
      <c r="A14" s="395"/>
      <c r="B14" s="379" t="s">
        <v>96</v>
      </c>
      <c r="C14" s="606" t="s">
        <v>97</v>
      </c>
      <c r="D14" s="607"/>
      <c r="E14" s="607"/>
      <c r="F14" s="607"/>
      <c r="G14" s="285">
        <f>SUM(G15:G19)</f>
        <v>0</v>
      </c>
      <c r="H14" s="286"/>
      <c r="I14" s="285">
        <f>SUM(I15:I17)</f>
        <v>5.9833184200000007</v>
      </c>
    </row>
    <row r="15" spans="1:9">
      <c r="A15" s="277" t="s">
        <v>154</v>
      </c>
      <c r="B15" s="339" t="s">
        <v>375</v>
      </c>
      <c r="C15" s="345" t="s">
        <v>374</v>
      </c>
      <c r="D15" s="338" t="s">
        <v>94</v>
      </c>
      <c r="E15" s="450">
        <v>1.728</v>
      </c>
      <c r="F15" s="340"/>
      <c r="G15" s="279">
        <f t="shared" ref="G15:G19" si="2">ROUND(E15*F15,2)</f>
        <v>0</v>
      </c>
      <c r="H15" s="279">
        <v>2.5249999999999999</v>
      </c>
      <c r="I15" s="279">
        <f>E15*H15</f>
        <v>4.3632</v>
      </c>
    </row>
    <row r="16" spans="1:9">
      <c r="A16" s="277" t="s">
        <v>156</v>
      </c>
      <c r="B16" s="278" t="s">
        <v>162</v>
      </c>
      <c r="C16" s="278" t="s">
        <v>268</v>
      </c>
      <c r="D16" s="277" t="s">
        <v>94</v>
      </c>
      <c r="E16" s="279">
        <v>0.74</v>
      </c>
      <c r="F16" s="279"/>
      <c r="G16" s="279">
        <f t="shared" si="2"/>
        <v>0</v>
      </c>
      <c r="H16" s="279">
        <v>2.16934</v>
      </c>
      <c r="I16" s="279">
        <f>E16*H16</f>
        <v>1.6053116000000001</v>
      </c>
    </row>
    <row r="17" spans="1:9">
      <c r="A17" s="277" t="s">
        <v>160</v>
      </c>
      <c r="B17" s="278" t="s">
        <v>321</v>
      </c>
      <c r="C17" s="278" t="s">
        <v>320</v>
      </c>
      <c r="D17" s="277" t="s">
        <v>103</v>
      </c>
      <c r="E17" s="279">
        <v>1.4500000000000001E-2</v>
      </c>
      <c r="F17" s="279"/>
      <c r="G17" s="279">
        <f t="shared" si="2"/>
        <v>0</v>
      </c>
      <c r="H17" s="279">
        <v>1.0211600000000001</v>
      </c>
      <c r="I17" s="279">
        <f>E17*H17</f>
        <v>1.4806820000000002E-2</v>
      </c>
    </row>
    <row r="18" spans="1:9">
      <c r="A18" s="277" t="s">
        <v>161</v>
      </c>
      <c r="B18" s="278" t="s">
        <v>317</v>
      </c>
      <c r="C18" s="278" t="s">
        <v>315</v>
      </c>
      <c r="D18" s="277" t="s">
        <v>98</v>
      </c>
      <c r="E18" s="279">
        <v>0.75</v>
      </c>
      <c r="F18" s="279"/>
      <c r="G18" s="279">
        <f t="shared" si="2"/>
        <v>0</v>
      </c>
      <c r="H18" s="279"/>
      <c r="I18" s="279"/>
    </row>
    <row r="19" spans="1:9">
      <c r="A19" s="277" t="s">
        <v>163</v>
      </c>
      <c r="B19" s="278" t="s">
        <v>318</v>
      </c>
      <c r="C19" s="278" t="s">
        <v>316</v>
      </c>
      <c r="D19" s="277" t="s">
        <v>98</v>
      </c>
      <c r="E19" s="279">
        <v>0.75</v>
      </c>
      <c r="F19" s="279"/>
      <c r="G19" s="279">
        <f t="shared" si="2"/>
        <v>0</v>
      </c>
      <c r="H19" s="279"/>
      <c r="I19" s="279"/>
    </row>
    <row r="20" spans="1:9">
      <c r="A20" s="395"/>
      <c r="B20" s="379" t="s">
        <v>180</v>
      </c>
      <c r="C20" s="606" t="s">
        <v>181</v>
      </c>
      <c r="D20" s="607"/>
      <c r="E20" s="607"/>
      <c r="F20" s="607"/>
      <c r="G20" s="285">
        <f>G21</f>
        <v>0</v>
      </c>
      <c r="H20" s="286"/>
      <c r="I20" s="285">
        <f>SUM(I21:I21)</f>
        <v>0.1500128</v>
      </c>
    </row>
    <row r="21" spans="1:9">
      <c r="A21" s="277" t="s">
        <v>167</v>
      </c>
      <c r="B21" s="278" t="s">
        <v>420</v>
      </c>
      <c r="C21" s="278" t="s">
        <v>421</v>
      </c>
      <c r="D21" s="277" t="s">
        <v>98</v>
      </c>
      <c r="E21" s="279">
        <v>25.34</v>
      </c>
      <c r="F21" s="279"/>
      <c r="G21" s="279">
        <f>ROUND(E21*F21,2)</f>
        <v>0</v>
      </c>
      <c r="H21" s="279">
        <v>5.9199999999999999E-3</v>
      </c>
      <c r="I21" s="279">
        <f>E21*H21</f>
        <v>0.1500128</v>
      </c>
    </row>
    <row r="22" spans="1:9">
      <c r="A22" s="395"/>
      <c r="B22" s="379" t="s">
        <v>101</v>
      </c>
      <c r="C22" s="606" t="s">
        <v>236</v>
      </c>
      <c r="D22" s="607"/>
      <c r="E22" s="607"/>
      <c r="F22" s="607"/>
      <c r="G22" s="285">
        <f>G23</f>
        <v>0</v>
      </c>
      <c r="H22" s="286"/>
      <c r="I22" s="285">
        <f>SUM(I23:I23)</f>
        <v>0</v>
      </c>
    </row>
    <row r="23" spans="1:9">
      <c r="A23" s="277" t="s">
        <v>170</v>
      </c>
      <c r="B23" s="278" t="s">
        <v>102</v>
      </c>
      <c r="C23" s="278" t="s">
        <v>196</v>
      </c>
      <c r="D23" s="277" t="s">
        <v>103</v>
      </c>
      <c r="E23" s="279">
        <v>6.12</v>
      </c>
      <c r="F23" s="279"/>
      <c r="G23" s="279">
        <f>ROUND(E23*F23,2)</f>
        <v>0</v>
      </c>
      <c r="H23" s="279">
        <v>0</v>
      </c>
      <c r="I23" s="279">
        <f>E23*H23</f>
        <v>0</v>
      </c>
    </row>
    <row r="24" spans="1:9">
      <c r="A24" s="395"/>
      <c r="B24" s="379" t="s">
        <v>185</v>
      </c>
      <c r="C24" s="606" t="s">
        <v>269</v>
      </c>
      <c r="D24" s="607"/>
      <c r="E24" s="607"/>
      <c r="F24" s="607"/>
      <c r="G24" s="285">
        <f>SUM(G25:G28)</f>
        <v>0</v>
      </c>
      <c r="H24" s="286"/>
      <c r="I24" s="285">
        <f>SUM(I26:I27)</f>
        <v>0.17600000000000002</v>
      </c>
    </row>
    <row r="25" spans="1:9">
      <c r="A25" s="316" t="s">
        <v>174</v>
      </c>
      <c r="B25" s="282" t="s">
        <v>164</v>
      </c>
      <c r="C25" s="278" t="s">
        <v>192</v>
      </c>
      <c r="D25" s="277" t="s">
        <v>100</v>
      </c>
      <c r="E25" s="280">
        <v>152.63999999999999</v>
      </c>
      <c r="F25" s="279"/>
      <c r="G25" s="279">
        <f t="shared" ref="G25" si="3">ROUND(E25*F25,2)</f>
        <v>0</v>
      </c>
      <c r="H25" s="279">
        <v>1E-3</v>
      </c>
      <c r="I25" s="279">
        <f>E25*H25</f>
        <v>0.15264</v>
      </c>
    </row>
    <row r="26" spans="1:9">
      <c r="A26" s="277" t="s">
        <v>177</v>
      </c>
      <c r="B26" s="282" t="s">
        <v>187</v>
      </c>
      <c r="C26" s="278" t="s">
        <v>273</v>
      </c>
      <c r="D26" s="277" t="s">
        <v>100</v>
      </c>
      <c r="E26" s="279">
        <v>12</v>
      </c>
      <c r="F26" s="279"/>
      <c r="G26" s="279">
        <f>ROUND(E26*F26,2)</f>
        <v>0</v>
      </c>
      <c r="H26" s="279">
        <v>1E-3</v>
      </c>
      <c r="I26" s="279">
        <v>1.2E-2</v>
      </c>
    </row>
    <row r="27" spans="1:9">
      <c r="A27" s="277" t="s">
        <v>179</v>
      </c>
      <c r="B27" s="282" t="s">
        <v>189</v>
      </c>
      <c r="C27" s="278" t="s">
        <v>319</v>
      </c>
      <c r="D27" s="277" t="s">
        <v>100</v>
      </c>
      <c r="E27" s="279">
        <v>164.64</v>
      </c>
      <c r="F27" s="279"/>
      <c r="G27" s="279">
        <f>ROUND(E27*F27,2)</f>
        <v>0</v>
      </c>
      <c r="H27" s="279">
        <v>6.0000000000000002E-5</v>
      </c>
      <c r="I27" s="279">
        <v>0.16400000000000001</v>
      </c>
    </row>
    <row r="28" spans="1:9">
      <c r="A28" s="525" t="s">
        <v>182</v>
      </c>
      <c r="B28" s="448" t="s">
        <v>371</v>
      </c>
      <c r="C28" s="448" t="s">
        <v>372</v>
      </c>
      <c r="D28" s="449" t="s">
        <v>103</v>
      </c>
      <c r="E28" s="448">
        <v>0.18</v>
      </c>
      <c r="F28" s="280"/>
      <c r="G28" s="448">
        <f>ROUND(E28*F28,2)</f>
        <v>0</v>
      </c>
      <c r="H28" s="279"/>
      <c r="I28" s="524"/>
    </row>
    <row r="29" spans="1:9">
      <c r="A29" s="526"/>
      <c r="B29" s="527">
        <v>762</v>
      </c>
      <c r="C29" s="528" t="s">
        <v>105</v>
      </c>
      <c r="D29" s="526"/>
      <c r="E29" s="528"/>
      <c r="F29" s="528"/>
      <c r="G29" s="529">
        <f>G30+G31+G32+G33+G34+G35+G36+G37+G38+G39+G40+G41+G42+G43+G44+G45+G46+G47+G48+G49+G50+G51+G52+G66+G73</f>
        <v>0</v>
      </c>
      <c r="H29" s="528"/>
      <c r="I29" s="529">
        <f>SUM(I30:I52)</f>
        <v>3.6840000000000002</v>
      </c>
    </row>
    <row r="30" spans="1:9">
      <c r="A30" s="530" t="s">
        <v>184</v>
      </c>
      <c r="B30" s="278" t="s">
        <v>276</v>
      </c>
      <c r="C30" s="288" t="s">
        <v>277</v>
      </c>
      <c r="D30" s="277" t="s">
        <v>98</v>
      </c>
      <c r="E30" s="280">
        <v>24.405999999999999</v>
      </c>
      <c r="F30" s="280"/>
      <c r="G30" s="279">
        <f>ROUND(E30*F30,2)</f>
        <v>0</v>
      </c>
      <c r="H30" s="293"/>
      <c r="I30" s="293"/>
    </row>
    <row r="31" spans="1:9">
      <c r="A31" s="415">
        <v>20</v>
      </c>
      <c r="B31" s="427" t="s">
        <v>229</v>
      </c>
      <c r="C31" s="427" t="s">
        <v>226</v>
      </c>
      <c r="D31" s="428" t="s">
        <v>94</v>
      </c>
      <c r="E31" s="431">
        <v>0.64200000000000002</v>
      </c>
      <c r="F31" s="431"/>
      <c r="G31" s="429">
        <f>ROUND(E31*F31,2)</f>
        <v>0</v>
      </c>
      <c r="H31" s="430">
        <v>0.8</v>
      </c>
      <c r="I31" s="430">
        <f>E31*H31</f>
        <v>0.51360000000000006</v>
      </c>
    </row>
    <row r="32" spans="1:9">
      <c r="A32" s="409">
        <v>21</v>
      </c>
      <c r="B32" s="253" t="s">
        <v>218</v>
      </c>
      <c r="C32" s="278" t="s">
        <v>219</v>
      </c>
      <c r="D32" s="295" t="s">
        <v>94</v>
      </c>
      <c r="E32" s="296">
        <v>0.64</v>
      </c>
      <c r="F32" s="296"/>
      <c r="G32" s="294">
        <f>ROUND(E32*F32,2)</f>
        <v>0</v>
      </c>
      <c r="H32" s="293"/>
      <c r="I32" s="293"/>
    </row>
    <row r="33" spans="1:9">
      <c r="A33" s="409">
        <v>22</v>
      </c>
      <c r="B33" s="278" t="s">
        <v>278</v>
      </c>
      <c r="C33" s="278" t="s">
        <v>201</v>
      </c>
      <c r="D33" s="277" t="s">
        <v>107</v>
      </c>
      <c r="E33" s="280">
        <v>66.319999999999993</v>
      </c>
      <c r="F33" s="280"/>
      <c r="G33" s="279">
        <f t="shared" ref="G33:G52" si="4">ROUND(E33*F33,2)</f>
        <v>0</v>
      </c>
      <c r="H33" s="279"/>
      <c r="I33" s="279"/>
    </row>
    <row r="34" spans="1:9">
      <c r="A34" s="409">
        <v>23</v>
      </c>
      <c r="B34" s="278" t="s">
        <v>279</v>
      </c>
      <c r="C34" s="278" t="s">
        <v>202</v>
      </c>
      <c r="D34" s="277" t="s">
        <v>107</v>
      </c>
      <c r="E34" s="280">
        <v>41.02</v>
      </c>
      <c r="F34" s="280"/>
      <c r="G34" s="279">
        <f t="shared" si="4"/>
        <v>0</v>
      </c>
      <c r="H34" s="279"/>
      <c r="I34" s="279"/>
    </row>
    <row r="35" spans="1:9">
      <c r="A35" s="409">
        <v>24</v>
      </c>
      <c r="B35" s="278" t="s">
        <v>280</v>
      </c>
      <c r="C35" s="278" t="s">
        <v>204</v>
      </c>
      <c r="D35" s="277" t="s">
        <v>107</v>
      </c>
      <c r="E35" s="280">
        <v>13.38</v>
      </c>
      <c r="F35" s="280"/>
      <c r="G35" s="279">
        <f t="shared" si="4"/>
        <v>0</v>
      </c>
      <c r="H35" s="279"/>
      <c r="I35" s="279"/>
    </row>
    <row r="36" spans="1:9">
      <c r="A36" s="409">
        <v>25</v>
      </c>
      <c r="B36" s="278" t="s">
        <v>300</v>
      </c>
      <c r="C36" s="278" t="s">
        <v>301</v>
      </c>
      <c r="D36" s="277" t="s">
        <v>107</v>
      </c>
      <c r="E36" s="280">
        <v>15.84</v>
      </c>
      <c r="F36" s="280"/>
      <c r="G36" s="279">
        <f t="shared" si="4"/>
        <v>0</v>
      </c>
      <c r="H36" s="279"/>
      <c r="I36" s="279"/>
    </row>
    <row r="37" spans="1:9">
      <c r="A37" s="531">
        <v>26</v>
      </c>
      <c r="B37" s="278" t="s">
        <v>220</v>
      </c>
      <c r="C37" s="278" t="s">
        <v>200</v>
      </c>
      <c r="D37" s="277" t="s">
        <v>98</v>
      </c>
      <c r="E37" s="280">
        <v>29.82</v>
      </c>
      <c r="F37" s="280"/>
      <c r="G37" s="279">
        <f t="shared" si="4"/>
        <v>0</v>
      </c>
      <c r="H37" s="279"/>
      <c r="I37" s="279"/>
    </row>
    <row r="38" spans="1:9">
      <c r="A38" s="531">
        <v>27</v>
      </c>
      <c r="B38" s="427" t="s">
        <v>229</v>
      </c>
      <c r="C38" s="427" t="s">
        <v>302</v>
      </c>
      <c r="D38" s="428" t="s">
        <v>94</v>
      </c>
      <c r="E38" s="431">
        <v>0.72799999999999998</v>
      </c>
      <c r="F38" s="431"/>
      <c r="G38" s="429">
        <f t="shared" si="4"/>
        <v>0</v>
      </c>
      <c r="H38" s="429">
        <v>0.8</v>
      </c>
      <c r="I38" s="429">
        <f t="shared" ref="I38:I40" si="5">E38*H38</f>
        <v>0.58240000000000003</v>
      </c>
    </row>
    <row r="39" spans="1:9">
      <c r="A39" s="531">
        <v>28</v>
      </c>
      <c r="B39" s="427" t="s">
        <v>229</v>
      </c>
      <c r="C39" s="427" t="s">
        <v>294</v>
      </c>
      <c r="D39" s="428" t="s">
        <v>94</v>
      </c>
      <c r="E39" s="431">
        <v>0.22</v>
      </c>
      <c r="F39" s="431"/>
      <c r="G39" s="429">
        <f t="shared" si="4"/>
        <v>0</v>
      </c>
      <c r="H39" s="429">
        <v>0.8</v>
      </c>
      <c r="I39" s="429">
        <f t="shared" si="5"/>
        <v>0.17600000000000002</v>
      </c>
    </row>
    <row r="40" spans="1:9">
      <c r="A40" s="531">
        <v>29</v>
      </c>
      <c r="B40" s="427" t="s">
        <v>229</v>
      </c>
      <c r="C40" s="427" t="s">
        <v>228</v>
      </c>
      <c r="D40" s="428" t="s">
        <v>94</v>
      </c>
      <c r="E40" s="431">
        <v>1.8560000000000001</v>
      </c>
      <c r="F40" s="431"/>
      <c r="G40" s="429">
        <f t="shared" si="4"/>
        <v>0</v>
      </c>
      <c r="H40" s="429">
        <v>0.8</v>
      </c>
      <c r="I40" s="429">
        <f t="shared" si="5"/>
        <v>1.4848000000000001</v>
      </c>
    </row>
    <row r="41" spans="1:9">
      <c r="A41" s="531">
        <v>30</v>
      </c>
      <c r="B41" s="278" t="s">
        <v>216</v>
      </c>
      <c r="C41" s="278" t="s">
        <v>217</v>
      </c>
      <c r="D41" s="277" t="s">
        <v>94</v>
      </c>
      <c r="E41" s="280">
        <v>2.81</v>
      </c>
      <c r="F41" s="280"/>
      <c r="G41" s="279">
        <f t="shared" si="4"/>
        <v>0</v>
      </c>
      <c r="H41" s="279"/>
      <c r="I41" s="279"/>
    </row>
    <row r="42" spans="1:9">
      <c r="A42" s="531">
        <v>31</v>
      </c>
      <c r="B42" s="278" t="s">
        <v>231</v>
      </c>
      <c r="C42" s="278" t="s">
        <v>233</v>
      </c>
      <c r="D42" s="277" t="s">
        <v>232</v>
      </c>
      <c r="E42" s="280">
        <v>24</v>
      </c>
      <c r="F42" s="280"/>
      <c r="G42" s="279">
        <f t="shared" si="4"/>
        <v>0</v>
      </c>
      <c r="H42" s="279"/>
      <c r="I42" s="279"/>
    </row>
    <row r="43" spans="1:9">
      <c r="A43" s="531">
        <v>32</v>
      </c>
      <c r="B43" s="282" t="s">
        <v>383</v>
      </c>
      <c r="C43" s="282" t="s">
        <v>497</v>
      </c>
      <c r="D43" s="426" t="s">
        <v>107</v>
      </c>
      <c r="E43" s="280">
        <v>19.78</v>
      </c>
      <c r="F43" s="280"/>
      <c r="G43" s="429">
        <f t="shared" si="4"/>
        <v>0</v>
      </c>
      <c r="H43" s="279"/>
      <c r="I43" s="279"/>
    </row>
    <row r="44" spans="1:9">
      <c r="A44" s="531">
        <v>33</v>
      </c>
      <c r="B44" s="282" t="s">
        <v>384</v>
      </c>
      <c r="C44" s="282" t="s">
        <v>498</v>
      </c>
      <c r="D44" s="426" t="s">
        <v>107</v>
      </c>
      <c r="E44" s="280">
        <v>6.34</v>
      </c>
      <c r="F44" s="280"/>
      <c r="G44" s="429">
        <f t="shared" si="4"/>
        <v>0</v>
      </c>
      <c r="H44" s="279"/>
      <c r="I44" s="279"/>
    </row>
    <row r="45" spans="1:9" ht="26.4">
      <c r="A45" s="531">
        <v>34</v>
      </c>
      <c r="B45" s="453" t="s">
        <v>229</v>
      </c>
      <c r="C45" s="456" t="s">
        <v>385</v>
      </c>
      <c r="D45" s="454" t="s">
        <v>94</v>
      </c>
      <c r="E45" s="431">
        <v>0.29199999999999998</v>
      </c>
      <c r="F45" s="431"/>
      <c r="G45" s="429">
        <f t="shared" si="4"/>
        <v>0</v>
      </c>
      <c r="H45" s="429">
        <v>0.8</v>
      </c>
      <c r="I45" s="429">
        <f t="shared" ref="I45" si="6">E45*H45</f>
        <v>0.2336</v>
      </c>
    </row>
    <row r="46" spans="1:9">
      <c r="A46" s="531">
        <v>35</v>
      </c>
      <c r="B46" s="282" t="s">
        <v>108</v>
      </c>
      <c r="C46" s="282" t="s">
        <v>386</v>
      </c>
      <c r="D46" s="426" t="s">
        <v>94</v>
      </c>
      <c r="E46" s="280">
        <v>0.28999999999999998</v>
      </c>
      <c r="F46" s="280"/>
      <c r="G46" s="279">
        <f t="shared" si="4"/>
        <v>0</v>
      </c>
      <c r="H46" s="279"/>
      <c r="I46" s="279"/>
    </row>
    <row r="47" spans="1:9" ht="26.4">
      <c r="A47" s="531">
        <v>36</v>
      </c>
      <c r="B47" s="278" t="s">
        <v>205</v>
      </c>
      <c r="C47" s="288" t="s">
        <v>206</v>
      </c>
      <c r="D47" s="277" t="s">
        <v>98</v>
      </c>
      <c r="E47" s="280">
        <v>16.09</v>
      </c>
      <c r="F47" s="280"/>
      <c r="G47" s="279">
        <f t="shared" si="4"/>
        <v>0</v>
      </c>
      <c r="H47" s="279"/>
      <c r="I47" s="279"/>
    </row>
    <row r="48" spans="1:9">
      <c r="A48" s="531">
        <v>37</v>
      </c>
      <c r="B48" s="427" t="s">
        <v>229</v>
      </c>
      <c r="C48" s="432" t="s">
        <v>227</v>
      </c>
      <c r="D48" s="428" t="s">
        <v>94</v>
      </c>
      <c r="E48" s="431">
        <v>0.63300000000000001</v>
      </c>
      <c r="F48" s="431"/>
      <c r="G48" s="429">
        <f t="shared" si="4"/>
        <v>0</v>
      </c>
      <c r="H48" s="429">
        <v>0.8</v>
      </c>
      <c r="I48" s="429">
        <f t="shared" ref="I48:I49" si="7">E48*H48</f>
        <v>0.50640000000000007</v>
      </c>
    </row>
    <row r="49" spans="1:9">
      <c r="A49" s="531">
        <v>38</v>
      </c>
      <c r="B49" s="427" t="s">
        <v>229</v>
      </c>
      <c r="C49" s="432" t="s">
        <v>501</v>
      </c>
      <c r="D49" s="428" t="s">
        <v>94</v>
      </c>
      <c r="E49" s="431">
        <v>0.23400000000000001</v>
      </c>
      <c r="F49" s="429"/>
      <c r="G49" s="429">
        <f t="shared" si="4"/>
        <v>0</v>
      </c>
      <c r="H49" s="429">
        <v>0.8</v>
      </c>
      <c r="I49" s="429">
        <f t="shared" si="7"/>
        <v>0.18720000000000003</v>
      </c>
    </row>
    <row r="50" spans="1:9">
      <c r="A50" s="531">
        <v>39</v>
      </c>
      <c r="B50" s="278" t="s">
        <v>106</v>
      </c>
      <c r="C50" s="278" t="s">
        <v>208</v>
      </c>
      <c r="D50" s="277" t="s">
        <v>94</v>
      </c>
      <c r="E50" s="280">
        <v>1.51</v>
      </c>
      <c r="F50" s="280"/>
      <c r="G50" s="279">
        <f t="shared" si="4"/>
        <v>0</v>
      </c>
      <c r="H50" s="279"/>
      <c r="I50" s="279"/>
    </row>
    <row r="51" spans="1:9">
      <c r="A51" s="531">
        <v>40</v>
      </c>
      <c r="B51" s="278" t="s">
        <v>409</v>
      </c>
      <c r="C51" s="278" t="s">
        <v>293</v>
      </c>
      <c r="D51" s="277" t="s">
        <v>243</v>
      </c>
      <c r="E51" s="280">
        <v>1</v>
      </c>
      <c r="F51" s="280"/>
      <c r="G51" s="279">
        <f t="shared" si="4"/>
        <v>0</v>
      </c>
      <c r="H51" s="279"/>
      <c r="I51" s="279"/>
    </row>
    <row r="52" spans="1:9">
      <c r="A52" s="531">
        <v>41</v>
      </c>
      <c r="B52" s="305" t="s">
        <v>109</v>
      </c>
      <c r="C52" s="306" t="s">
        <v>110</v>
      </c>
      <c r="D52" s="307" t="s">
        <v>103</v>
      </c>
      <c r="E52" s="308">
        <v>3.68</v>
      </c>
      <c r="F52" s="308"/>
      <c r="G52" s="279">
        <f t="shared" si="4"/>
        <v>0</v>
      </c>
      <c r="H52" s="310"/>
      <c r="I52" s="309"/>
    </row>
    <row r="53" spans="1:9">
      <c r="A53" s="416"/>
      <c r="B53" s="298" t="s">
        <v>111</v>
      </c>
      <c r="C53" s="299" t="s">
        <v>112</v>
      </c>
      <c r="D53" s="300"/>
      <c r="E53" s="301"/>
      <c r="F53" s="301"/>
      <c r="G53" s="304">
        <f>G54</f>
        <v>0</v>
      </c>
      <c r="H53" s="279"/>
      <c r="I53" s="416"/>
    </row>
    <row r="54" spans="1:9">
      <c r="A54" s="417">
        <v>42</v>
      </c>
      <c r="B54" s="278" t="s">
        <v>412</v>
      </c>
      <c r="C54" s="278" t="s">
        <v>413</v>
      </c>
      <c r="D54" s="277" t="s">
        <v>94</v>
      </c>
      <c r="E54" s="279">
        <v>3.13</v>
      </c>
      <c r="F54" s="279"/>
      <c r="G54" s="279">
        <f>ROUND(E54*F54,2)</f>
        <v>0</v>
      </c>
    </row>
    <row r="55" spans="1:9">
      <c r="A55" s="544"/>
      <c r="B55" s="436"/>
      <c r="C55" s="436" t="s">
        <v>504</v>
      </c>
      <c r="D55" s="543"/>
      <c r="E55" s="438"/>
      <c r="F55" s="438"/>
      <c r="G55" s="438">
        <f>G56</f>
        <v>0</v>
      </c>
      <c r="H55" s="438"/>
      <c r="I55" s="438">
        <f>SUM(I56:I77)</f>
        <v>0</v>
      </c>
    </row>
    <row r="56" spans="1:9">
      <c r="A56" s="417">
        <v>43</v>
      </c>
      <c r="B56" s="278" t="s">
        <v>417</v>
      </c>
      <c r="C56" s="278" t="s">
        <v>418</v>
      </c>
      <c r="D56" s="277" t="s">
        <v>143</v>
      </c>
      <c r="E56" s="280">
        <v>20</v>
      </c>
      <c r="F56" s="279"/>
      <c r="G56" s="279">
        <f>ROUND(E56*F56,2)</f>
        <v>0</v>
      </c>
      <c r="H56" s="279"/>
      <c r="I56" s="279"/>
    </row>
    <row r="57" spans="1:9">
      <c r="C57" s="299" t="s">
        <v>240</v>
      </c>
      <c r="D57" s="312"/>
      <c r="E57" s="313"/>
      <c r="F57" s="313"/>
      <c r="G57" s="304">
        <f>G6+G14+G20+G22+G24+G29+G53+G55</f>
        <v>0</v>
      </c>
    </row>
    <row r="61" spans="1:9">
      <c r="A61" s="418"/>
      <c r="B61" t="s">
        <v>515</v>
      </c>
      <c r="C61" t="s">
        <v>516</v>
      </c>
      <c r="D61" s="381"/>
    </row>
    <row r="62" spans="1:9">
      <c r="A62" s="418"/>
      <c r="D62" s="381"/>
    </row>
    <row r="63" spans="1:9">
      <c r="A63" s="415">
        <v>20</v>
      </c>
      <c r="B63" s="427" t="s">
        <v>229</v>
      </c>
      <c r="C63" s="427" t="s">
        <v>517</v>
      </c>
      <c r="D63" s="428" t="s">
        <v>94</v>
      </c>
      <c r="E63" s="431">
        <v>0.64200000000000002</v>
      </c>
      <c r="F63" s="570"/>
      <c r="G63" s="570">
        <f t="shared" ref="G63:G65" si="8">E63*F63</f>
        <v>0</v>
      </c>
      <c r="H63" s="416"/>
      <c r="I63" s="416"/>
    </row>
    <row r="64" spans="1:9">
      <c r="A64" s="531">
        <v>29</v>
      </c>
      <c r="B64" s="427" t="s">
        <v>229</v>
      </c>
      <c r="C64" s="427" t="s">
        <v>518</v>
      </c>
      <c r="D64" s="428" t="s">
        <v>94</v>
      </c>
      <c r="E64" s="431">
        <v>1.8560000000000001</v>
      </c>
      <c r="F64" s="570"/>
      <c r="G64" s="570">
        <f t="shared" si="8"/>
        <v>0</v>
      </c>
      <c r="H64" s="416"/>
      <c r="I64" s="416"/>
    </row>
    <row r="65" spans="1:9">
      <c r="A65" s="531">
        <v>37</v>
      </c>
      <c r="B65" s="427" t="s">
        <v>229</v>
      </c>
      <c r="C65" s="432" t="s">
        <v>532</v>
      </c>
      <c r="D65" s="428" t="s">
        <v>94</v>
      </c>
      <c r="E65" s="431">
        <v>0.63300000000000001</v>
      </c>
      <c r="F65" s="570"/>
      <c r="G65" s="570">
        <f t="shared" si="8"/>
        <v>0</v>
      </c>
      <c r="H65" s="416"/>
      <c r="I65" s="416"/>
    </row>
    <row r="66" spans="1:9">
      <c r="A66" s="418"/>
      <c r="D66" s="381"/>
      <c r="F66" s="571"/>
      <c r="G66" s="571">
        <f>SUM(G63:G65)</f>
        <v>0</v>
      </c>
    </row>
    <row r="67" spans="1:9">
      <c r="A67" s="418"/>
      <c r="D67" s="381"/>
      <c r="F67" s="571"/>
      <c r="G67" s="571"/>
    </row>
    <row r="68" spans="1:9">
      <c r="A68" s="418"/>
      <c r="B68" t="s">
        <v>520</v>
      </c>
      <c r="C68" t="s">
        <v>521</v>
      </c>
      <c r="D68" s="381"/>
      <c r="F68" s="571"/>
      <c r="G68" s="571"/>
    </row>
    <row r="69" spans="1:9">
      <c r="A69" s="418"/>
      <c r="D69" s="381"/>
      <c r="F69" s="571"/>
      <c r="G69" s="571"/>
    </row>
    <row r="70" spans="1:9">
      <c r="A70" s="415">
        <v>20</v>
      </c>
      <c r="B70" s="427" t="s">
        <v>229</v>
      </c>
      <c r="C70" s="427" t="s">
        <v>522</v>
      </c>
      <c r="D70" s="428" t="s">
        <v>94</v>
      </c>
      <c r="E70" s="431">
        <v>0.64200000000000002</v>
      </c>
      <c r="F70" s="570"/>
      <c r="G70" s="570">
        <f>E70*F70</f>
        <v>0</v>
      </c>
      <c r="H70" s="416"/>
      <c r="I70" s="416"/>
    </row>
    <row r="71" spans="1:9">
      <c r="A71" s="531">
        <v>29</v>
      </c>
      <c r="B71" s="427" t="s">
        <v>229</v>
      </c>
      <c r="C71" s="427" t="s">
        <v>523</v>
      </c>
      <c r="D71" s="428" t="s">
        <v>94</v>
      </c>
      <c r="E71" s="431">
        <v>1.8560000000000001</v>
      </c>
      <c r="F71" s="570"/>
      <c r="G71" s="570">
        <f t="shared" ref="G71:G72" si="9">E71*F71</f>
        <v>0</v>
      </c>
      <c r="H71" s="416"/>
      <c r="I71" s="416"/>
    </row>
    <row r="72" spans="1:9">
      <c r="A72" s="531">
        <v>37</v>
      </c>
      <c r="B72" s="427" t="s">
        <v>229</v>
      </c>
      <c r="C72" s="432" t="s">
        <v>533</v>
      </c>
      <c r="D72" s="428" t="s">
        <v>94</v>
      </c>
      <c r="E72" s="431">
        <v>0.63300000000000001</v>
      </c>
      <c r="F72" s="570"/>
      <c r="G72" s="570">
        <f t="shared" si="9"/>
        <v>0</v>
      </c>
      <c r="H72" s="416"/>
      <c r="I72" s="416"/>
    </row>
    <row r="73" spans="1:9">
      <c r="F73" s="571"/>
      <c r="G73" s="571">
        <f>SUM(G70:G72)</f>
        <v>0</v>
      </c>
    </row>
  </sheetData>
  <mergeCells count="9">
    <mergeCell ref="C14:F14"/>
    <mergeCell ref="C24:F24"/>
    <mergeCell ref="C20:F20"/>
    <mergeCell ref="C22:F22"/>
    <mergeCell ref="A1:F1"/>
    <mergeCell ref="A2:F2"/>
    <mergeCell ref="A3:F3"/>
    <mergeCell ref="H4:I4"/>
    <mergeCell ref="C6:F6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6"/>
  <sheetViews>
    <sheetView topLeftCell="A10" workbookViewId="0">
      <selection activeCell="C24" sqref="C24"/>
    </sheetView>
  </sheetViews>
  <sheetFormatPr defaultRowHeight="13.2"/>
  <cols>
    <col min="2" max="2" width="15.21875" customWidth="1"/>
    <col min="3" max="3" width="13.5546875" customWidth="1"/>
    <col min="5" max="5" width="18.33203125" customWidth="1"/>
    <col min="6" max="6" width="15.44140625" customWidth="1"/>
    <col min="7" max="7" width="12.33203125" customWidth="1"/>
  </cols>
  <sheetData>
    <row r="1" spans="1:7" ht="18" thickBot="1">
      <c r="A1" s="90" t="s">
        <v>88</v>
      </c>
      <c r="B1" s="91"/>
      <c r="C1" s="91"/>
      <c r="D1" s="91"/>
      <c r="E1" s="91"/>
      <c r="F1" s="91"/>
      <c r="G1" s="91"/>
    </row>
    <row r="2" spans="1:7">
      <c r="A2" s="92" t="s">
        <v>31</v>
      </c>
      <c r="B2" s="93"/>
      <c r="C2" s="94" t="s">
        <v>285</v>
      </c>
      <c r="D2" s="94" t="s">
        <v>306</v>
      </c>
      <c r="E2" s="95"/>
      <c r="F2" s="96" t="s">
        <v>32</v>
      </c>
      <c r="G2" s="97"/>
    </row>
    <row r="3" spans="1:7">
      <c r="A3" s="98"/>
      <c r="B3" s="99"/>
      <c r="C3" s="100"/>
      <c r="D3" s="100"/>
      <c r="E3" s="101"/>
      <c r="F3" s="102"/>
      <c r="G3" s="103"/>
    </row>
    <row r="4" spans="1:7">
      <c r="A4" s="104" t="s">
        <v>33</v>
      </c>
      <c r="B4" s="99"/>
      <c r="C4" s="100"/>
      <c r="D4" s="100"/>
      <c r="E4" s="101"/>
      <c r="F4" s="102" t="s">
        <v>34</v>
      </c>
      <c r="G4" s="105"/>
    </row>
    <row r="5" spans="1:7">
      <c r="A5" s="106" t="s">
        <v>285</v>
      </c>
      <c r="B5" s="107"/>
      <c r="C5" s="108" t="s">
        <v>306</v>
      </c>
      <c r="D5" s="109"/>
      <c r="E5" s="107"/>
      <c r="F5" s="102" t="s">
        <v>35</v>
      </c>
      <c r="G5" s="103"/>
    </row>
    <row r="6" spans="1:7">
      <c r="A6" s="104" t="s">
        <v>36</v>
      </c>
      <c r="B6" s="99"/>
      <c r="C6" s="100"/>
      <c r="D6" s="100"/>
      <c r="E6" s="101"/>
      <c r="F6" s="110" t="s">
        <v>37</v>
      </c>
      <c r="G6" s="111"/>
    </row>
    <row r="7" spans="1:7">
      <c r="A7" s="113"/>
      <c r="B7" s="114"/>
      <c r="C7" s="115" t="s">
        <v>89</v>
      </c>
      <c r="D7" s="116"/>
      <c r="E7" s="116"/>
      <c r="F7" s="117" t="s">
        <v>38</v>
      </c>
      <c r="G7" s="111">
        <f>IF(G6=0,,ROUND((F30+F32)/G6,1))</f>
        <v>0</v>
      </c>
    </row>
    <row r="8" spans="1:7">
      <c r="A8" s="118" t="s">
        <v>39</v>
      </c>
      <c r="B8" s="102"/>
      <c r="C8" s="588"/>
      <c r="D8" s="588"/>
      <c r="E8" s="589"/>
      <c r="F8" s="119" t="s">
        <v>40</v>
      </c>
      <c r="G8" s="120"/>
    </row>
    <row r="9" spans="1:7">
      <c r="A9" s="118" t="s">
        <v>41</v>
      </c>
      <c r="B9" s="102"/>
      <c r="C9" s="588"/>
      <c r="D9" s="588"/>
      <c r="E9" s="589"/>
      <c r="F9" s="102"/>
      <c r="G9" s="123"/>
    </row>
    <row r="10" spans="1:7">
      <c r="A10" s="118" t="s">
        <v>42</v>
      </c>
      <c r="B10" s="102"/>
      <c r="C10" s="588"/>
      <c r="D10" s="588"/>
      <c r="E10" s="588"/>
      <c r="F10" s="125"/>
      <c r="G10" s="126"/>
    </row>
    <row r="11" spans="1:7">
      <c r="A11" s="118" t="s">
        <v>43</v>
      </c>
      <c r="B11" s="102"/>
      <c r="C11" s="588"/>
      <c r="D11" s="588"/>
      <c r="E11" s="588"/>
      <c r="F11" s="128" t="s">
        <v>44</v>
      </c>
      <c r="G11" s="129"/>
    </row>
    <row r="12" spans="1:7">
      <c r="A12" s="131" t="s">
        <v>45</v>
      </c>
      <c r="B12" s="99"/>
      <c r="C12" s="590"/>
      <c r="D12" s="590"/>
      <c r="E12" s="590"/>
      <c r="F12" s="132" t="s">
        <v>46</v>
      </c>
      <c r="G12" s="133"/>
    </row>
    <row r="13" spans="1:7" ht="18" thickBot="1">
      <c r="A13" s="134" t="s">
        <v>47</v>
      </c>
      <c r="B13" s="135"/>
      <c r="C13" s="135"/>
      <c r="D13" s="135"/>
      <c r="E13" s="136"/>
      <c r="F13" s="136"/>
      <c r="G13" s="137"/>
    </row>
    <row r="14" spans="1:7" ht="13.8" thickBot="1">
      <c r="A14" s="138" t="s">
        <v>48</v>
      </c>
      <c r="B14" s="139"/>
      <c r="C14" s="140"/>
      <c r="D14" s="141" t="s">
        <v>49</v>
      </c>
      <c r="E14" s="142"/>
      <c r="F14" s="142"/>
      <c r="G14" s="140"/>
    </row>
    <row r="15" spans="1:7">
      <c r="A15" s="143"/>
      <c r="B15" s="144" t="s">
        <v>50</v>
      </c>
      <c r="C15" s="145">
        <f>'006 rekapitulace'!E15</f>
        <v>0</v>
      </c>
      <c r="D15" s="146" t="str">
        <f>'003 rekapitulace'!A21</f>
        <v>Ztížené výrobní podmínky</v>
      </c>
      <c r="E15" s="147"/>
      <c r="F15" s="148"/>
      <c r="G15" s="145">
        <f>'003 rekapitulace'!I21</f>
        <v>0</v>
      </c>
    </row>
    <row r="16" spans="1:7">
      <c r="A16" s="143" t="s">
        <v>51</v>
      </c>
      <c r="B16" s="144" t="s">
        <v>52</v>
      </c>
      <c r="C16" s="145">
        <f>'006 rekapitulace'!F15</f>
        <v>0</v>
      </c>
      <c r="D16" s="98" t="str">
        <f>'003 rekapitulace'!A22</f>
        <v>Oborová přirážka</v>
      </c>
      <c r="E16" s="149"/>
      <c r="F16" s="150"/>
      <c r="G16" s="145">
        <f>'003 rekapitulace'!I22</f>
        <v>0</v>
      </c>
    </row>
    <row r="17" spans="1:7">
      <c r="A17" s="143" t="s">
        <v>53</v>
      </c>
      <c r="B17" s="144" t="s">
        <v>54</v>
      </c>
      <c r="C17" s="145">
        <f>'003 rekapitulace'!H16</f>
        <v>0</v>
      </c>
      <c r="D17" s="98" t="str">
        <f>'003 rekapitulace'!A23</f>
        <v>Přesun stavebních kapacit</v>
      </c>
      <c r="E17" s="149"/>
      <c r="F17" s="150"/>
      <c r="G17" s="145">
        <f>'006 rekapitulace'!I22</f>
        <v>0</v>
      </c>
    </row>
    <row r="18" spans="1:7">
      <c r="A18" s="151" t="s">
        <v>55</v>
      </c>
      <c r="B18" s="152" t="s">
        <v>56</v>
      </c>
      <c r="C18" s="145">
        <f>'003 rekapitulace'!G16</f>
        <v>0</v>
      </c>
      <c r="D18" s="98" t="str">
        <f>'003 rekapitulace'!A24</f>
        <v>Mimostaveništní doprava</v>
      </c>
      <c r="E18" s="149"/>
      <c r="F18" s="150"/>
      <c r="G18" s="145">
        <f>'006 rekapitulace'!I23</f>
        <v>0</v>
      </c>
    </row>
    <row r="19" spans="1:7">
      <c r="A19" s="153" t="s">
        <v>57</v>
      </c>
      <c r="B19" s="144"/>
      <c r="C19" s="145">
        <f>SUM(C15:C18)</f>
        <v>0</v>
      </c>
      <c r="D19" s="98" t="str">
        <f>'003 rekapitulace'!A25</f>
        <v>Zařízení staveniště</v>
      </c>
      <c r="E19" s="149"/>
      <c r="F19" s="150"/>
      <c r="G19" s="145">
        <f>'006 rekapitulace'!I24</f>
        <v>0</v>
      </c>
    </row>
    <row r="20" spans="1:7">
      <c r="A20" s="153"/>
      <c r="B20" s="144"/>
      <c r="C20" s="145"/>
      <c r="D20" s="98" t="str">
        <f>'003 rekapitulace'!A26</f>
        <v>Provoz investora</v>
      </c>
      <c r="E20" s="149"/>
      <c r="F20" s="150"/>
      <c r="G20" s="145">
        <f>'003 rekapitulace'!I26</f>
        <v>0</v>
      </c>
    </row>
    <row r="21" spans="1:7">
      <c r="A21" s="153" t="s">
        <v>28</v>
      </c>
      <c r="B21" s="144"/>
      <c r="C21" s="145">
        <f>'003 rekapitulace'!I16</f>
        <v>0</v>
      </c>
      <c r="D21" s="98" t="str">
        <f>'003 rekapitulace'!A27</f>
        <v>Kompletační činnost (IČD)</v>
      </c>
      <c r="E21" s="149"/>
      <c r="F21" s="150"/>
      <c r="G21" s="145">
        <f>'006 rekapitulace'!I26</f>
        <v>0</v>
      </c>
    </row>
    <row r="22" spans="1:7">
      <c r="A22" s="154" t="s">
        <v>58</v>
      </c>
      <c r="B22" s="124"/>
      <c r="C22" s="145">
        <f>C19+C21</f>
        <v>0</v>
      </c>
      <c r="D22" s="98" t="s">
        <v>59</v>
      </c>
      <c r="E22" s="149"/>
      <c r="F22" s="150"/>
      <c r="G22" s="145"/>
    </row>
    <row r="23" spans="1:7" ht="13.8" thickBot="1">
      <c r="A23" s="586" t="s">
        <v>60</v>
      </c>
      <c r="B23" s="587"/>
      <c r="C23" s="155">
        <f>C22+G23</f>
        <v>0</v>
      </c>
      <c r="D23" s="156" t="s">
        <v>61</v>
      </c>
      <c r="E23" s="157"/>
      <c r="F23" s="158"/>
      <c r="G23" s="145">
        <f>SUM(G15:G22)</f>
        <v>0</v>
      </c>
    </row>
    <row r="24" spans="1:7">
      <c r="A24" s="159" t="s">
        <v>62</v>
      </c>
      <c r="B24" s="160"/>
      <c r="C24" s="161"/>
      <c r="D24" s="160" t="s">
        <v>63</v>
      </c>
      <c r="E24" s="160"/>
      <c r="F24" s="162" t="s">
        <v>64</v>
      </c>
      <c r="G24" s="163"/>
    </row>
    <row r="25" spans="1:7">
      <c r="A25" s="154" t="s">
        <v>65</v>
      </c>
      <c r="B25" s="124"/>
      <c r="C25" s="435" t="s">
        <v>399</v>
      </c>
      <c r="D25" s="124" t="s">
        <v>65</v>
      </c>
      <c r="E25" s="1"/>
      <c r="F25" s="165" t="s">
        <v>65</v>
      </c>
      <c r="G25" s="166"/>
    </row>
    <row r="26" spans="1:7">
      <c r="A26" s="154" t="s">
        <v>66</v>
      </c>
      <c r="B26" s="167"/>
      <c r="C26" s="532">
        <v>41866</v>
      </c>
      <c r="D26" s="124" t="s">
        <v>66</v>
      </c>
      <c r="E26" s="1"/>
      <c r="F26" s="165" t="s">
        <v>66</v>
      </c>
      <c r="G26" s="166"/>
    </row>
    <row r="27" spans="1:7">
      <c r="A27" s="154"/>
      <c r="B27" s="168"/>
      <c r="C27" s="164"/>
      <c r="D27" s="124"/>
      <c r="E27" s="1"/>
      <c r="F27" s="165"/>
      <c r="G27" s="166"/>
    </row>
    <row r="28" spans="1:7">
      <c r="A28" s="154" t="s">
        <v>67</v>
      </c>
      <c r="B28" s="124"/>
      <c r="C28" s="164"/>
      <c r="D28" s="165" t="s">
        <v>68</v>
      </c>
      <c r="E28" s="164"/>
      <c r="F28" s="169" t="s">
        <v>68</v>
      </c>
      <c r="G28" s="166"/>
    </row>
    <row r="29" spans="1:7">
      <c r="A29" s="154"/>
      <c r="B29" s="124"/>
      <c r="C29" s="170"/>
      <c r="D29" s="171"/>
      <c r="E29" s="170"/>
      <c r="F29" s="124"/>
      <c r="G29" s="166"/>
    </row>
    <row r="30" spans="1:7">
      <c r="A30" s="172" t="s">
        <v>11</v>
      </c>
      <c r="B30" s="173"/>
      <c r="C30" s="174">
        <v>21</v>
      </c>
      <c r="D30" s="173" t="s">
        <v>69</v>
      </c>
      <c r="E30" s="175"/>
      <c r="F30" s="581">
        <f>C23-F32</f>
        <v>0</v>
      </c>
      <c r="G30" s="582"/>
    </row>
    <row r="31" spans="1:7">
      <c r="A31" s="172" t="s">
        <v>70</v>
      </c>
      <c r="B31" s="173"/>
      <c r="C31" s="174">
        <f>C30</f>
        <v>21</v>
      </c>
      <c r="D31" s="173" t="s">
        <v>71</v>
      </c>
      <c r="E31" s="175"/>
      <c r="F31" s="581">
        <f>ROUND(PRODUCT(F30,C31/100),0)</f>
        <v>0</v>
      </c>
      <c r="G31" s="582"/>
    </row>
    <row r="32" spans="1:7">
      <c r="A32" s="172" t="s">
        <v>11</v>
      </c>
      <c r="B32" s="173"/>
      <c r="C32" s="174">
        <v>0</v>
      </c>
      <c r="D32" s="173" t="s">
        <v>71</v>
      </c>
      <c r="E32" s="175"/>
      <c r="F32" s="581">
        <v>0</v>
      </c>
      <c r="G32" s="582"/>
    </row>
    <row r="33" spans="1:7">
      <c r="A33" s="172" t="s">
        <v>70</v>
      </c>
      <c r="B33" s="176"/>
      <c r="C33" s="177">
        <f>C32</f>
        <v>0</v>
      </c>
      <c r="D33" s="173" t="s">
        <v>71</v>
      </c>
      <c r="E33" s="150"/>
      <c r="F33" s="581">
        <f>ROUND(PRODUCT(F32,C33/100),0)</f>
        <v>0</v>
      </c>
      <c r="G33" s="582"/>
    </row>
    <row r="34" spans="1:7" ht="16.2" thickBot="1">
      <c r="A34" s="178" t="s">
        <v>72</v>
      </c>
      <c r="B34" s="179"/>
      <c r="C34" s="179"/>
      <c r="D34" s="179"/>
      <c r="E34" s="180"/>
      <c r="F34" s="583">
        <f>ROUND(SUM(F30:F33),0)</f>
        <v>0</v>
      </c>
      <c r="G34" s="584"/>
    </row>
    <row r="35" spans="1:7">
      <c r="A35" s="1"/>
      <c r="B35" s="1"/>
      <c r="C35" s="1"/>
      <c r="D35" s="1"/>
      <c r="E35" s="1"/>
      <c r="F35" s="1"/>
      <c r="G35" s="1"/>
    </row>
    <row r="36" spans="1:7">
      <c r="A36" s="2" t="s">
        <v>73</v>
      </c>
      <c r="B36" s="2"/>
      <c r="C36" s="2"/>
      <c r="D36" s="2"/>
      <c r="E36" s="2"/>
      <c r="F36" s="2"/>
      <c r="G36" s="2"/>
    </row>
  </sheetData>
  <mergeCells count="11">
    <mergeCell ref="F30:G30"/>
    <mergeCell ref="F31:G31"/>
    <mergeCell ref="F32:G32"/>
    <mergeCell ref="F33:G33"/>
    <mergeCell ref="F34:G34"/>
    <mergeCell ref="A23:B23"/>
    <mergeCell ref="C8:E8"/>
    <mergeCell ref="C9:E9"/>
    <mergeCell ref="C10:E10"/>
    <mergeCell ref="C11:E11"/>
    <mergeCell ref="C12:E1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8"/>
  <sheetViews>
    <sheetView topLeftCell="A13" workbookViewId="0">
      <selection activeCell="I24" sqref="I24"/>
    </sheetView>
  </sheetViews>
  <sheetFormatPr defaultRowHeight="13.2"/>
  <cols>
    <col min="4" max="4" width="9.88671875" customWidth="1"/>
    <col min="6" max="6" width="12.109375" customWidth="1"/>
    <col min="7" max="7" width="12" customWidth="1"/>
  </cols>
  <sheetData>
    <row r="1" spans="1:11" ht="13.8" thickTop="1">
      <c r="A1" s="591" t="s">
        <v>2</v>
      </c>
      <c r="B1" s="592"/>
      <c r="C1" s="183"/>
      <c r="D1" s="184"/>
      <c r="E1" s="185"/>
      <c r="F1" s="184"/>
      <c r="G1" s="186" t="s">
        <v>74</v>
      </c>
      <c r="H1" s="187" t="s">
        <v>285</v>
      </c>
      <c r="I1" s="188"/>
    </row>
    <row r="2" spans="1:11" ht="13.8" thickBot="1">
      <c r="A2" s="593" t="s">
        <v>75</v>
      </c>
      <c r="B2" s="594"/>
      <c r="C2" s="189" t="s">
        <v>393</v>
      </c>
      <c r="D2" s="190"/>
      <c r="E2" s="191"/>
      <c r="F2" s="190"/>
      <c r="G2" s="595"/>
      <c r="H2" s="596"/>
      <c r="I2" s="597"/>
    </row>
    <row r="3" spans="1:11" ht="13.8" thickTop="1"/>
    <row r="4" spans="1:11" ht="17.399999999999999">
      <c r="A4" s="192" t="s">
        <v>76</v>
      </c>
      <c r="B4" s="193"/>
      <c r="C4" s="193"/>
      <c r="D4" s="193"/>
      <c r="E4" s="194"/>
      <c r="F4" s="193"/>
      <c r="G4" s="193"/>
      <c r="H4" s="193"/>
      <c r="I4" s="193"/>
    </row>
    <row r="5" spans="1:11" ht="13.8" thickBot="1">
      <c r="A5" s="1"/>
      <c r="B5" s="1"/>
      <c r="C5" s="1"/>
      <c r="D5" s="1"/>
      <c r="E5" s="1"/>
      <c r="F5" s="1"/>
      <c r="G5" s="1"/>
      <c r="H5" s="1"/>
      <c r="I5" s="1"/>
    </row>
    <row r="6" spans="1:11" ht="13.8" thickBot="1">
      <c r="A6" s="195"/>
      <c r="B6" s="196" t="s">
        <v>77</v>
      </c>
      <c r="C6" s="196"/>
      <c r="D6" s="197"/>
      <c r="E6" s="198" t="s">
        <v>24</v>
      </c>
      <c r="F6" s="199" t="s">
        <v>25</v>
      </c>
      <c r="G6" s="199" t="s">
        <v>26</v>
      </c>
      <c r="H6" s="199" t="s">
        <v>27</v>
      </c>
      <c r="I6" s="200" t="s">
        <v>28</v>
      </c>
    </row>
    <row r="7" spans="1:11">
      <c r="A7" s="249" t="s">
        <v>304</v>
      </c>
      <c r="B7" s="62" t="s">
        <v>86</v>
      </c>
      <c r="C7" s="124"/>
      <c r="D7" s="201"/>
      <c r="E7" s="250">
        <f>'006 Veselský rybník'!G6</f>
        <v>0</v>
      </c>
      <c r="F7" s="251">
        <f>'003 oprava Mlýnský rybník'!AZ15</f>
        <v>0</v>
      </c>
      <c r="G7" s="251">
        <f>'003 oprava Mlýnský rybník'!BA15</f>
        <v>0</v>
      </c>
      <c r="H7" s="251">
        <f>'003 oprava Mlýnský rybník'!BB15</f>
        <v>0</v>
      </c>
      <c r="I7" s="252">
        <f>'003 oprava Mlýnský rybník'!BC15</f>
        <v>0</v>
      </c>
    </row>
    <row r="8" spans="1:11">
      <c r="A8" s="249" t="s">
        <v>159</v>
      </c>
      <c r="B8" s="62" t="s">
        <v>97</v>
      </c>
      <c r="C8" s="124"/>
      <c r="D8" s="201"/>
      <c r="E8" s="250">
        <f>'006 Veselský rybník'!G15</f>
        <v>0</v>
      </c>
      <c r="F8" s="251">
        <f>'003 oprava Mlýnský rybník'!AZ22</f>
        <v>0</v>
      </c>
      <c r="G8" s="251">
        <f>'003 oprava Mlýnský rybník'!BA22</f>
        <v>0</v>
      </c>
      <c r="H8" s="251">
        <f>'003 oprava Mlýnský rybník'!BB22</f>
        <v>0</v>
      </c>
      <c r="I8" s="252">
        <f>'003 oprava Mlýnský rybník'!BC22</f>
        <v>0</v>
      </c>
    </row>
    <row r="9" spans="1:11">
      <c r="A9" s="249" t="s">
        <v>180</v>
      </c>
      <c r="B9" s="62" t="s">
        <v>238</v>
      </c>
      <c r="C9" s="124"/>
      <c r="D9" s="201"/>
      <c r="E9" s="250">
        <f>'006 Veselský rybník'!G19</f>
        <v>0</v>
      </c>
      <c r="F9" s="251">
        <f>'003 oprava Mlýnský rybník'!AZ42</f>
        <v>0</v>
      </c>
      <c r="G9" s="251">
        <f>'003 oprava Mlýnský rybník'!BA42</f>
        <v>0</v>
      </c>
      <c r="H9" s="251">
        <f>'003 oprava Mlýnský rybník'!BB42</f>
        <v>0</v>
      </c>
      <c r="I9" s="252">
        <f>'003 oprava Mlýnský rybník'!BC42</f>
        <v>0</v>
      </c>
    </row>
    <row r="10" spans="1:11">
      <c r="A10" s="249" t="s">
        <v>101</v>
      </c>
      <c r="B10" s="62" t="s">
        <v>236</v>
      </c>
      <c r="C10" s="124"/>
      <c r="D10" s="201"/>
      <c r="E10" s="250">
        <f>'006 Veselský rybník'!G21</f>
        <v>0</v>
      </c>
      <c r="F10" s="251">
        <f>'003 oprava Mlýnský rybník'!AZ58</f>
        <v>0</v>
      </c>
      <c r="G10" s="251">
        <f>'003 oprava Mlýnský rybník'!BA58</f>
        <v>0</v>
      </c>
      <c r="H10" s="251">
        <f>'003 oprava Mlýnský rybník'!BB58</f>
        <v>0</v>
      </c>
      <c r="I10" s="252">
        <f>'003 oprava Mlýnský rybník'!BC58</f>
        <v>0</v>
      </c>
    </row>
    <row r="11" spans="1:11">
      <c r="A11" s="249" t="s">
        <v>185</v>
      </c>
      <c r="B11" s="62" t="s">
        <v>269</v>
      </c>
      <c r="C11" s="124"/>
      <c r="D11" s="201"/>
      <c r="E11" s="250">
        <v>0</v>
      </c>
      <c r="F11" s="251">
        <f>'006 Veselský rybník'!G23</f>
        <v>0</v>
      </c>
      <c r="G11" s="251">
        <f>'003 oprava Mlýnský rybník'!BA64</f>
        <v>0</v>
      </c>
      <c r="H11" s="251">
        <f>'003 oprava Mlýnský rybník'!BB64</f>
        <v>0</v>
      </c>
      <c r="I11" s="252">
        <f>'003 oprava Mlýnský rybník'!BC64</f>
        <v>0</v>
      </c>
    </row>
    <row r="12" spans="1:11">
      <c r="A12" s="249" t="s">
        <v>104</v>
      </c>
      <c r="B12" s="62" t="s">
        <v>105</v>
      </c>
      <c r="C12" s="124"/>
      <c r="D12" s="201"/>
      <c r="E12" s="250">
        <v>0</v>
      </c>
      <c r="F12" s="251">
        <f>'006 Veselský rybník'!G28</f>
        <v>0</v>
      </c>
      <c r="G12" s="251">
        <v>0</v>
      </c>
      <c r="H12" s="251">
        <v>0</v>
      </c>
      <c r="I12" s="252">
        <v>0</v>
      </c>
    </row>
    <row r="13" spans="1:11">
      <c r="A13" s="249" t="s">
        <v>111</v>
      </c>
      <c r="B13" s="62" t="s">
        <v>112</v>
      </c>
      <c r="C13" s="124"/>
      <c r="D13" s="201"/>
      <c r="E13" s="250">
        <v>0</v>
      </c>
      <c r="F13" s="251">
        <f>'006 Veselský rybník'!G51</f>
        <v>0</v>
      </c>
      <c r="G13" s="251"/>
      <c r="H13" s="251"/>
      <c r="I13" s="252"/>
    </row>
    <row r="14" spans="1:11" ht="13.8" thickBot="1">
      <c r="A14" s="249"/>
      <c r="B14" s="62" t="s">
        <v>504</v>
      </c>
      <c r="C14" s="124"/>
      <c r="D14" s="201"/>
      <c r="E14" s="250">
        <f>'006 Veselský rybník'!G53</f>
        <v>0</v>
      </c>
      <c r="F14" s="251"/>
      <c r="G14" s="251">
        <v>0</v>
      </c>
      <c r="H14" s="251">
        <v>0</v>
      </c>
      <c r="I14" s="252">
        <v>0</v>
      </c>
    </row>
    <row r="15" spans="1:11" ht="13.8" thickBot="1">
      <c r="A15" s="202"/>
      <c r="B15" s="203" t="s">
        <v>78</v>
      </c>
      <c r="C15" s="203"/>
      <c r="D15" s="204"/>
      <c r="E15" s="205">
        <f>SUM(E7:E14)</f>
        <v>0</v>
      </c>
      <c r="F15" s="206">
        <f>SUM(F7:F14)</f>
        <v>0</v>
      </c>
      <c r="G15" s="206">
        <f>SUM(G7:G14)</f>
        <v>0</v>
      </c>
      <c r="H15" s="206">
        <f>SUM(H7:H14)</f>
        <v>0</v>
      </c>
      <c r="I15" s="207">
        <f>SUM(I7:I14)</f>
        <v>0</v>
      </c>
      <c r="K15" s="319"/>
    </row>
    <row r="16" spans="1:11">
      <c r="A16" s="124"/>
      <c r="B16" s="124"/>
      <c r="C16" s="124"/>
      <c r="D16" s="124"/>
      <c r="E16" s="124"/>
      <c r="F16" s="124"/>
      <c r="G16" s="124"/>
      <c r="H16" s="124"/>
      <c r="I16" s="124"/>
    </row>
    <row r="17" spans="1:9" ht="17.399999999999999">
      <c r="A17" s="193" t="s">
        <v>79</v>
      </c>
      <c r="B17" s="193"/>
      <c r="C17" s="193"/>
      <c r="D17" s="193"/>
      <c r="E17" s="193"/>
      <c r="F17" s="193"/>
      <c r="G17" s="208"/>
      <c r="H17" s="193"/>
      <c r="I17" s="193"/>
    </row>
    <row r="18" spans="1:9" ht="13.8" thickBot="1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59" t="s">
        <v>80</v>
      </c>
      <c r="B19" s="160"/>
      <c r="C19" s="160"/>
      <c r="D19" s="209"/>
      <c r="E19" s="210" t="s">
        <v>81</v>
      </c>
      <c r="F19" s="211" t="s">
        <v>12</v>
      </c>
      <c r="G19" s="212" t="s">
        <v>82</v>
      </c>
      <c r="H19" s="213"/>
      <c r="I19" s="214" t="s">
        <v>81</v>
      </c>
    </row>
    <row r="20" spans="1:9">
      <c r="A20" s="153" t="s">
        <v>114</v>
      </c>
      <c r="B20" s="144"/>
      <c r="C20" s="144"/>
      <c r="D20" s="215"/>
      <c r="E20" s="216"/>
      <c r="F20" s="217"/>
      <c r="G20" s="218">
        <v>0</v>
      </c>
      <c r="H20" s="219"/>
      <c r="I20" s="220">
        <f t="shared" ref="I20:I27" si="0">E20+F20*G20/100</f>
        <v>0</v>
      </c>
    </row>
    <row r="21" spans="1:9">
      <c r="A21" s="153" t="s">
        <v>115</v>
      </c>
      <c r="B21" s="144"/>
      <c r="C21" s="144"/>
      <c r="D21" s="215"/>
      <c r="E21" s="216"/>
      <c r="F21" s="217"/>
      <c r="G21" s="218">
        <v>0</v>
      </c>
      <c r="H21" s="219"/>
      <c r="I21" s="220">
        <f t="shared" si="0"/>
        <v>0</v>
      </c>
    </row>
    <row r="22" spans="1:9">
      <c r="A22" s="153" t="s">
        <v>116</v>
      </c>
      <c r="B22" s="144"/>
      <c r="C22" s="144"/>
      <c r="D22" s="215"/>
      <c r="E22" s="216"/>
      <c r="F22" s="217"/>
      <c r="G22" s="218">
        <v>0</v>
      </c>
      <c r="H22" s="219"/>
      <c r="I22" s="220">
        <f t="shared" si="0"/>
        <v>0</v>
      </c>
    </row>
    <row r="23" spans="1:9">
      <c r="A23" s="153" t="s">
        <v>117</v>
      </c>
      <c r="B23" s="144"/>
      <c r="C23" s="144"/>
      <c r="D23" s="215"/>
      <c r="E23" s="216"/>
      <c r="F23" s="217"/>
      <c r="G23" s="218">
        <v>0</v>
      </c>
      <c r="H23" s="219"/>
      <c r="I23" s="220">
        <v>0</v>
      </c>
    </row>
    <row r="24" spans="1:9">
      <c r="A24" s="153" t="s">
        <v>118</v>
      </c>
      <c r="B24" s="144"/>
      <c r="C24" s="144"/>
      <c r="D24" s="215"/>
      <c r="E24" s="216"/>
      <c r="F24" s="217"/>
      <c r="G24" s="218">
        <v>0</v>
      </c>
      <c r="H24" s="219"/>
      <c r="I24" s="220">
        <f t="shared" si="0"/>
        <v>0</v>
      </c>
    </row>
    <row r="25" spans="1:9">
      <c r="A25" s="153" t="s">
        <v>119</v>
      </c>
      <c r="B25" s="144"/>
      <c r="C25" s="144"/>
      <c r="D25" s="215"/>
      <c r="E25" s="216"/>
      <c r="F25" s="217"/>
      <c r="G25" s="218">
        <v>0</v>
      </c>
      <c r="H25" s="219"/>
      <c r="I25" s="220">
        <f t="shared" si="0"/>
        <v>0</v>
      </c>
    </row>
    <row r="26" spans="1:9">
      <c r="A26" s="153" t="s">
        <v>120</v>
      </c>
      <c r="B26" s="144"/>
      <c r="C26" s="144"/>
      <c r="D26" s="215"/>
      <c r="E26" s="216"/>
      <c r="F26" s="217"/>
      <c r="G26" s="218"/>
      <c r="H26" s="219"/>
      <c r="I26" s="220">
        <f t="shared" si="0"/>
        <v>0</v>
      </c>
    </row>
    <row r="27" spans="1:9">
      <c r="A27" s="153" t="s">
        <v>121</v>
      </c>
      <c r="B27" s="144"/>
      <c r="C27" s="144"/>
      <c r="D27" s="215"/>
      <c r="E27" s="216"/>
      <c r="F27" s="217"/>
      <c r="G27" s="218">
        <v>0</v>
      </c>
      <c r="H27" s="219"/>
      <c r="I27" s="220">
        <f t="shared" si="0"/>
        <v>0</v>
      </c>
    </row>
    <row r="28" spans="1:9" ht="13.8" thickBot="1">
      <c r="A28" s="221"/>
      <c r="B28" s="222" t="s">
        <v>83</v>
      </c>
      <c r="C28" s="223"/>
      <c r="D28" s="224"/>
      <c r="E28" s="225"/>
      <c r="F28" s="226"/>
      <c r="G28" s="226"/>
      <c r="H28" s="598">
        <f>SUM(I20:I27)</f>
        <v>0</v>
      </c>
      <c r="I28" s="599"/>
    </row>
  </sheetData>
  <mergeCells count="4">
    <mergeCell ref="H28:I28"/>
    <mergeCell ref="A1:B1"/>
    <mergeCell ref="A2:B2"/>
    <mergeCell ref="G2:I2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71"/>
  <sheetViews>
    <sheetView topLeftCell="A53" workbookViewId="0">
      <selection activeCell="F68" sqref="F68:F70"/>
    </sheetView>
  </sheetViews>
  <sheetFormatPr defaultRowHeight="13.2"/>
  <cols>
    <col min="1" max="1" width="5" style="381" customWidth="1"/>
    <col min="2" max="2" width="14.33203125" style="381" customWidth="1"/>
    <col min="3" max="3" width="59.109375" style="381" customWidth="1"/>
    <col min="4" max="4" width="6.33203125" style="418" customWidth="1"/>
    <col min="5" max="5" width="9.109375" style="381" bestFit="1" customWidth="1"/>
    <col min="6" max="6" width="10" style="381" customWidth="1"/>
    <col min="7" max="7" width="10.109375" style="381" bestFit="1" customWidth="1"/>
    <col min="8" max="16384" width="8.88671875" style="381"/>
  </cols>
  <sheetData>
    <row r="1" spans="1:9">
      <c r="A1" s="631" t="s">
        <v>397</v>
      </c>
      <c r="B1" s="631"/>
      <c r="C1" s="631"/>
      <c r="D1" s="631"/>
      <c r="E1" s="631"/>
      <c r="F1" s="631"/>
      <c r="G1" s="380"/>
      <c r="H1" s="380"/>
      <c r="I1" s="380"/>
    </row>
    <row r="2" spans="1:9">
      <c r="A2" s="632"/>
      <c r="B2" s="632"/>
      <c r="C2" s="632"/>
      <c r="D2" s="632"/>
      <c r="E2" s="632"/>
      <c r="F2" s="632"/>
      <c r="G2" s="380"/>
      <c r="H2" s="380"/>
      <c r="I2" s="380"/>
    </row>
    <row r="3" spans="1:9" ht="13.8" thickBot="1">
      <c r="A3" s="632"/>
      <c r="B3" s="632"/>
      <c r="C3" s="632"/>
      <c r="D3" s="632"/>
      <c r="E3" s="632"/>
      <c r="F3" s="632"/>
      <c r="G3" s="380"/>
      <c r="H3" s="380"/>
      <c r="I3" s="380"/>
    </row>
    <row r="4" spans="1:9">
      <c r="A4" s="260" t="s">
        <v>126</v>
      </c>
      <c r="B4" s="261" t="s">
        <v>127</v>
      </c>
      <c r="C4" s="261" t="s">
        <v>128</v>
      </c>
      <c r="D4" s="262" t="s">
        <v>129</v>
      </c>
      <c r="E4" s="262" t="s">
        <v>130</v>
      </c>
      <c r="F4" s="263" t="s">
        <v>131</v>
      </c>
      <c r="G4" s="375"/>
      <c r="H4" s="604" t="s">
        <v>132</v>
      </c>
      <c r="I4" s="605"/>
    </row>
    <row r="5" spans="1:9" ht="13.8" thickBot="1">
      <c r="A5" s="383" t="s">
        <v>1</v>
      </c>
      <c r="B5" s="384" t="s">
        <v>1</v>
      </c>
      <c r="C5" s="385" t="s">
        <v>133</v>
      </c>
      <c r="D5" s="386" t="s">
        <v>1</v>
      </c>
      <c r="E5" s="384" t="s">
        <v>1</v>
      </c>
      <c r="F5" s="387" t="s">
        <v>134</v>
      </c>
      <c r="G5" s="388" t="s">
        <v>135</v>
      </c>
      <c r="H5" s="389" t="s">
        <v>131</v>
      </c>
      <c r="I5" s="388" t="s">
        <v>135</v>
      </c>
    </row>
    <row r="6" spans="1:9">
      <c r="A6" s="390"/>
      <c r="B6" s="391" t="s">
        <v>136</v>
      </c>
      <c r="C6" s="622" t="s">
        <v>86</v>
      </c>
      <c r="D6" s="623"/>
      <c r="E6" s="623"/>
      <c r="F6" s="623"/>
      <c r="G6" s="393">
        <f>SUM(G7:G14)</f>
        <v>0</v>
      </c>
      <c r="H6" s="394"/>
      <c r="I6" s="393">
        <f>SUM(I7:I8)</f>
        <v>0</v>
      </c>
    </row>
    <row r="7" spans="1:9">
      <c r="A7" s="277" t="s">
        <v>85</v>
      </c>
      <c r="B7" s="278" t="s">
        <v>308</v>
      </c>
      <c r="C7" s="278" t="s">
        <v>309</v>
      </c>
      <c r="D7" s="277" t="s">
        <v>98</v>
      </c>
      <c r="E7" s="279">
        <v>10</v>
      </c>
      <c r="F7" s="279"/>
      <c r="G7" s="279">
        <f t="shared" ref="G7:G14" si="0">ROUND(E7*F7,2)</f>
        <v>0</v>
      </c>
      <c r="H7" s="279">
        <v>0</v>
      </c>
      <c r="I7" s="279">
        <f>E7*H7</f>
        <v>0</v>
      </c>
    </row>
    <row r="8" spans="1:9">
      <c r="A8" s="277" t="s">
        <v>139</v>
      </c>
      <c r="B8" s="278" t="s">
        <v>295</v>
      </c>
      <c r="C8" s="278" t="s">
        <v>296</v>
      </c>
      <c r="D8" s="277" t="s">
        <v>94</v>
      </c>
      <c r="E8" s="279">
        <v>2</v>
      </c>
      <c r="F8" s="279"/>
      <c r="G8" s="279">
        <f t="shared" ref="G8" si="1">ROUND(E8*F8,2)</f>
        <v>0</v>
      </c>
      <c r="H8" s="279">
        <v>0</v>
      </c>
      <c r="I8" s="279">
        <f t="shared" ref="I8" si="2">E8*H8</f>
        <v>0</v>
      </c>
    </row>
    <row r="9" spans="1:9">
      <c r="A9" s="277" t="s">
        <v>140</v>
      </c>
      <c r="B9" s="278" t="s">
        <v>93</v>
      </c>
      <c r="C9" s="278" t="s">
        <v>310</v>
      </c>
      <c r="D9" s="277" t="s">
        <v>94</v>
      </c>
      <c r="E9" s="279">
        <v>3.5</v>
      </c>
      <c r="F9" s="279"/>
      <c r="G9" s="279">
        <f t="shared" si="0"/>
        <v>0</v>
      </c>
      <c r="H9" s="279">
        <v>0</v>
      </c>
      <c r="I9" s="279">
        <f>E9*H9</f>
        <v>0</v>
      </c>
    </row>
    <row r="10" spans="1:9">
      <c r="A10" s="277" t="s">
        <v>144</v>
      </c>
      <c r="B10" s="278" t="s">
        <v>289</v>
      </c>
      <c r="C10" s="278" t="s">
        <v>290</v>
      </c>
      <c r="D10" s="277" t="s">
        <v>94</v>
      </c>
      <c r="E10" s="279">
        <v>1.73</v>
      </c>
      <c r="F10" s="279"/>
      <c r="G10" s="279">
        <f t="shared" si="0"/>
        <v>0</v>
      </c>
      <c r="H10" s="279">
        <v>0</v>
      </c>
      <c r="I10" s="279">
        <f>E10*H10</f>
        <v>0</v>
      </c>
    </row>
    <row r="11" spans="1:9">
      <c r="A11" s="277" t="s">
        <v>146</v>
      </c>
      <c r="B11" s="278" t="s">
        <v>149</v>
      </c>
      <c r="C11" s="278" t="s">
        <v>150</v>
      </c>
      <c r="D11" s="277" t="s">
        <v>94</v>
      </c>
      <c r="E11" s="279">
        <v>0.69</v>
      </c>
      <c r="F11" s="279"/>
      <c r="G11" s="279">
        <f t="shared" si="0"/>
        <v>0</v>
      </c>
      <c r="H11" s="279">
        <v>0</v>
      </c>
      <c r="I11" s="279">
        <f>E11*H11</f>
        <v>0</v>
      </c>
    </row>
    <row r="12" spans="1:9">
      <c r="A12" s="277" t="s">
        <v>151</v>
      </c>
      <c r="B12" s="278" t="s">
        <v>262</v>
      </c>
      <c r="C12" s="278" t="s">
        <v>263</v>
      </c>
      <c r="D12" s="277" t="s">
        <v>94</v>
      </c>
      <c r="E12" s="279">
        <v>2.42</v>
      </c>
      <c r="F12" s="279"/>
      <c r="G12" s="279">
        <f t="shared" si="0"/>
        <v>0</v>
      </c>
      <c r="H12" s="279">
        <v>0</v>
      </c>
      <c r="I12" s="279">
        <f>E12*H12</f>
        <v>0</v>
      </c>
    </row>
    <row r="13" spans="1:9">
      <c r="A13" s="277" t="s">
        <v>154</v>
      </c>
      <c r="B13" s="282" t="s">
        <v>157</v>
      </c>
      <c r="C13" s="278" t="s">
        <v>158</v>
      </c>
      <c r="D13" s="277" t="s">
        <v>98</v>
      </c>
      <c r="E13" s="279">
        <v>24.2</v>
      </c>
      <c r="F13" s="279"/>
      <c r="G13" s="279">
        <f t="shared" si="0"/>
        <v>0</v>
      </c>
      <c r="H13" s="279"/>
      <c r="I13" s="279"/>
    </row>
    <row r="14" spans="1:9">
      <c r="A14" s="277" t="s">
        <v>156</v>
      </c>
      <c r="B14" s="278" t="s">
        <v>311</v>
      </c>
      <c r="C14" s="278" t="s">
        <v>312</v>
      </c>
      <c r="D14" s="277" t="s">
        <v>98</v>
      </c>
      <c r="E14" s="279">
        <v>10</v>
      </c>
      <c r="F14" s="279"/>
      <c r="G14" s="279">
        <f t="shared" si="0"/>
        <v>0</v>
      </c>
      <c r="H14" s="279">
        <v>0</v>
      </c>
      <c r="I14" s="279">
        <f>E14*H14</f>
        <v>0</v>
      </c>
    </row>
    <row r="15" spans="1:9">
      <c r="A15" s="395"/>
      <c r="B15" s="374" t="s">
        <v>96</v>
      </c>
      <c r="C15" s="606" t="s">
        <v>97</v>
      </c>
      <c r="D15" s="607"/>
      <c r="E15" s="607"/>
      <c r="F15" s="607"/>
      <c r="G15" s="285">
        <f>SUM(G16:G18)</f>
        <v>0</v>
      </c>
      <c r="H15" s="286"/>
      <c r="I15" s="285">
        <f>SUM(I16:I17)</f>
        <v>5.5780304000000003</v>
      </c>
    </row>
    <row r="16" spans="1:9">
      <c r="A16" s="277" t="s">
        <v>160</v>
      </c>
      <c r="B16" s="278" t="s">
        <v>375</v>
      </c>
      <c r="C16" s="278" t="s">
        <v>374</v>
      </c>
      <c r="D16" s="277" t="s">
        <v>94</v>
      </c>
      <c r="E16" s="279">
        <v>1.728</v>
      </c>
      <c r="F16" s="279"/>
      <c r="G16" s="279">
        <f>ROUND(E16*F16,2)</f>
        <v>0</v>
      </c>
      <c r="H16" s="279">
        <v>2.5249999999999999</v>
      </c>
      <c r="I16" s="279">
        <f>E16*H16</f>
        <v>4.3632</v>
      </c>
    </row>
    <row r="17" spans="1:9">
      <c r="A17" s="277" t="s">
        <v>161</v>
      </c>
      <c r="B17" s="278" t="s">
        <v>267</v>
      </c>
      <c r="C17" s="278" t="s">
        <v>268</v>
      </c>
      <c r="D17" s="277" t="s">
        <v>94</v>
      </c>
      <c r="E17" s="279">
        <v>0.56000000000000005</v>
      </c>
      <c r="F17" s="279"/>
      <c r="G17" s="279">
        <f>ROUND(E17*F17,2)</f>
        <v>0</v>
      </c>
      <c r="H17" s="279">
        <v>2.16934</v>
      </c>
      <c r="I17" s="279">
        <f>E17*H17</f>
        <v>1.2148304000000001</v>
      </c>
    </row>
    <row r="18" spans="1:9">
      <c r="A18" s="396" t="s">
        <v>163</v>
      </c>
      <c r="B18" s="278" t="s">
        <v>321</v>
      </c>
      <c r="C18" s="278" t="s">
        <v>320</v>
      </c>
      <c r="D18" s="277" t="s">
        <v>103</v>
      </c>
      <c r="E18" s="279">
        <v>1.4500000000000001E-2</v>
      </c>
      <c r="F18" s="279"/>
      <c r="G18" s="279">
        <f>ROUND(E18*F18,2)</f>
        <v>0</v>
      </c>
      <c r="H18" s="279">
        <v>1.0211600000000001</v>
      </c>
      <c r="I18" s="279">
        <f>E18*H18</f>
        <v>1.4806820000000002E-2</v>
      </c>
    </row>
    <row r="19" spans="1:9">
      <c r="A19" s="395"/>
      <c r="B19" s="374" t="s">
        <v>180</v>
      </c>
      <c r="C19" s="606" t="s">
        <v>181</v>
      </c>
      <c r="D19" s="607"/>
      <c r="E19" s="607"/>
      <c r="F19" s="607"/>
      <c r="G19" s="285">
        <f>G20</f>
        <v>0</v>
      </c>
      <c r="H19" s="286"/>
      <c r="I19" s="285">
        <f>SUM(I20:I20)</f>
        <v>0.17085119999999998</v>
      </c>
    </row>
    <row r="20" spans="1:9">
      <c r="A20" s="277" t="s">
        <v>167</v>
      </c>
      <c r="B20" s="278" t="s">
        <v>420</v>
      </c>
      <c r="C20" s="278" t="s">
        <v>421</v>
      </c>
      <c r="D20" s="277" t="s">
        <v>98</v>
      </c>
      <c r="E20" s="279">
        <v>28.86</v>
      </c>
      <c r="F20" s="279"/>
      <c r="G20" s="279">
        <f>ROUND(E20*F20,2)</f>
        <v>0</v>
      </c>
      <c r="H20" s="279">
        <v>5.9199999999999999E-3</v>
      </c>
      <c r="I20" s="279">
        <f>E20*H20</f>
        <v>0.17085119999999998</v>
      </c>
    </row>
    <row r="21" spans="1:9">
      <c r="A21" s="395"/>
      <c r="B21" s="374" t="s">
        <v>101</v>
      </c>
      <c r="C21" s="606" t="s">
        <v>236</v>
      </c>
      <c r="D21" s="607"/>
      <c r="E21" s="607"/>
      <c r="F21" s="607"/>
      <c r="G21" s="285">
        <f>G22</f>
        <v>0</v>
      </c>
      <c r="H21" s="286"/>
      <c r="I21" s="285">
        <f>SUM(I22:I22)</f>
        <v>0</v>
      </c>
    </row>
    <row r="22" spans="1:9">
      <c r="A22" s="277" t="s">
        <v>170</v>
      </c>
      <c r="B22" s="278" t="s">
        <v>313</v>
      </c>
      <c r="C22" s="278" t="s">
        <v>314</v>
      </c>
      <c r="D22" s="277" t="s">
        <v>103</v>
      </c>
      <c r="E22" s="279">
        <v>5.75</v>
      </c>
      <c r="F22" s="279"/>
      <c r="G22" s="279">
        <f>ROUND(E22*F22,2)</f>
        <v>0</v>
      </c>
      <c r="H22" s="279">
        <v>0</v>
      </c>
      <c r="I22" s="279">
        <f>E22*H22</f>
        <v>0</v>
      </c>
    </row>
    <row r="23" spans="1:9">
      <c r="A23" s="397"/>
      <c r="B23" s="398">
        <v>767</v>
      </c>
      <c r="C23" s="399" t="s">
        <v>269</v>
      </c>
      <c r="D23" s="400"/>
      <c r="E23" s="401"/>
      <c r="F23" s="401"/>
      <c r="G23" s="402">
        <f>SUM(G24:G27)</f>
        <v>0</v>
      </c>
      <c r="H23" s="401"/>
      <c r="I23" s="402">
        <f>SUM(I24:I27)</f>
        <v>0.27600000000000002</v>
      </c>
    </row>
    <row r="24" spans="1:9">
      <c r="A24" s="449">
        <v>15</v>
      </c>
      <c r="B24" s="282" t="s">
        <v>164</v>
      </c>
      <c r="C24" s="278" t="s">
        <v>192</v>
      </c>
      <c r="D24" s="277" t="s">
        <v>100</v>
      </c>
      <c r="E24" s="280">
        <v>135.68</v>
      </c>
      <c r="F24" s="279"/>
      <c r="G24" s="279">
        <f>ROUND(E24*F24,2)</f>
        <v>0</v>
      </c>
      <c r="H24" s="279"/>
      <c r="I24" s="279">
        <v>0.13</v>
      </c>
    </row>
    <row r="25" spans="1:9">
      <c r="A25" s="403">
        <v>16</v>
      </c>
      <c r="B25" s="404" t="s">
        <v>187</v>
      </c>
      <c r="C25" s="405" t="s">
        <v>322</v>
      </c>
      <c r="D25" s="406" t="s">
        <v>100</v>
      </c>
      <c r="E25" s="407">
        <v>6</v>
      </c>
      <c r="F25" s="407"/>
      <c r="G25" s="279">
        <f>ROUND(E25*F25,2)</f>
        <v>0</v>
      </c>
      <c r="H25" s="408"/>
      <c r="I25" s="408">
        <v>6.0000000000000001E-3</v>
      </c>
    </row>
    <row r="26" spans="1:9">
      <c r="A26" s="409">
        <v>17</v>
      </c>
      <c r="B26" s="282" t="s">
        <v>189</v>
      </c>
      <c r="C26" s="278" t="s">
        <v>323</v>
      </c>
      <c r="D26" s="277" t="s">
        <v>100</v>
      </c>
      <c r="E26" s="279">
        <v>141.68</v>
      </c>
      <c r="F26" s="279"/>
      <c r="G26" s="279">
        <f>ROUND(E26*F26,2)</f>
        <v>0</v>
      </c>
      <c r="H26" s="410"/>
      <c r="I26" s="410">
        <v>0.14000000000000001</v>
      </c>
    </row>
    <row r="27" spans="1:9">
      <c r="A27" s="409">
        <v>18</v>
      </c>
      <c r="B27" s="448" t="s">
        <v>371</v>
      </c>
      <c r="C27" s="448" t="s">
        <v>372</v>
      </c>
      <c r="D27" s="449" t="s">
        <v>103</v>
      </c>
      <c r="E27" s="448">
        <v>0.28000000000000003</v>
      </c>
      <c r="F27" s="280"/>
      <c r="G27" s="448">
        <f>ROUND(E27*F27,2)</f>
        <v>0</v>
      </c>
      <c r="H27" s="279"/>
      <c r="I27" s="410"/>
    </row>
    <row r="28" spans="1:9">
      <c r="A28" s="411"/>
      <c r="B28" s="412">
        <v>762</v>
      </c>
      <c r="C28" s="412" t="s">
        <v>488</v>
      </c>
      <c r="D28" s="411"/>
      <c r="E28" s="413"/>
      <c r="F28" s="413"/>
      <c r="G28" s="414">
        <f>G29+G30+G31+G32+G33+G34+G35+G36+G37+G38+G39+G40+G41+G42+G43+G44+G45+G46+G47+G48+G49+G50+G64+G71</f>
        <v>0</v>
      </c>
      <c r="H28" s="413"/>
      <c r="I28" s="414">
        <f>SUM(I29:I50)</f>
        <v>3.7504</v>
      </c>
    </row>
    <row r="29" spans="1:9">
      <c r="A29" s="277" t="s">
        <v>184</v>
      </c>
      <c r="B29" s="278" t="s">
        <v>276</v>
      </c>
      <c r="C29" s="288" t="s">
        <v>277</v>
      </c>
      <c r="D29" s="277" t="s">
        <v>98</v>
      </c>
      <c r="E29" s="280">
        <v>31.471</v>
      </c>
      <c r="F29" s="279"/>
      <c r="G29" s="279">
        <f>ROUND(E29*F29,2)</f>
        <v>0</v>
      </c>
      <c r="H29" s="293"/>
      <c r="I29" s="293"/>
    </row>
    <row r="30" spans="1:9">
      <c r="A30" s="415">
        <v>20</v>
      </c>
      <c r="B30" s="427" t="s">
        <v>229</v>
      </c>
      <c r="C30" s="427" t="s">
        <v>226</v>
      </c>
      <c r="D30" s="428" t="s">
        <v>94</v>
      </c>
      <c r="E30" s="431">
        <v>0.56999999999999995</v>
      </c>
      <c r="F30" s="429"/>
      <c r="G30" s="429">
        <f>ROUND(E30*F30,2)</f>
        <v>0</v>
      </c>
      <c r="H30" s="430">
        <v>0.8</v>
      </c>
      <c r="I30" s="430">
        <f>E30*H30</f>
        <v>0.45599999999999996</v>
      </c>
    </row>
    <row r="31" spans="1:9">
      <c r="A31" s="409">
        <v>21</v>
      </c>
      <c r="B31" s="253" t="s">
        <v>218</v>
      </c>
      <c r="C31" s="278" t="s">
        <v>219</v>
      </c>
      <c r="D31" s="295" t="s">
        <v>94</v>
      </c>
      <c r="E31" s="296">
        <v>0.56999999999999995</v>
      </c>
      <c r="F31" s="296"/>
      <c r="G31" s="294">
        <f>ROUND(E31*F31,2)</f>
        <v>0</v>
      </c>
      <c r="H31" s="293"/>
      <c r="I31" s="293"/>
    </row>
    <row r="32" spans="1:9">
      <c r="A32" s="409">
        <v>22</v>
      </c>
      <c r="B32" s="278" t="s">
        <v>278</v>
      </c>
      <c r="C32" s="278" t="s">
        <v>201</v>
      </c>
      <c r="D32" s="277" t="s">
        <v>107</v>
      </c>
      <c r="E32" s="280">
        <v>64.92</v>
      </c>
      <c r="F32" s="279"/>
      <c r="G32" s="279">
        <f t="shared" ref="G32:G48" si="3">ROUND(E32*F32,2)</f>
        <v>0</v>
      </c>
      <c r="H32" s="279"/>
      <c r="I32" s="279"/>
    </row>
    <row r="33" spans="1:9">
      <c r="A33" s="409">
        <v>23</v>
      </c>
      <c r="B33" s="278" t="s">
        <v>279</v>
      </c>
      <c r="C33" s="278" t="s">
        <v>202</v>
      </c>
      <c r="D33" s="277" t="s">
        <v>107</v>
      </c>
      <c r="E33" s="280">
        <v>41.08</v>
      </c>
      <c r="F33" s="279"/>
      <c r="G33" s="279">
        <f t="shared" si="3"/>
        <v>0</v>
      </c>
      <c r="H33" s="279"/>
      <c r="I33" s="279"/>
    </row>
    <row r="34" spans="1:9">
      <c r="A34" s="409">
        <v>24</v>
      </c>
      <c r="B34" s="278" t="s">
        <v>280</v>
      </c>
      <c r="C34" s="278" t="s">
        <v>204</v>
      </c>
      <c r="D34" s="277" t="s">
        <v>107</v>
      </c>
      <c r="E34" s="280">
        <v>13.38</v>
      </c>
      <c r="F34" s="279"/>
      <c r="G34" s="279">
        <f t="shared" si="3"/>
        <v>0</v>
      </c>
      <c r="H34" s="279"/>
      <c r="I34" s="279"/>
    </row>
    <row r="35" spans="1:9" ht="26.4">
      <c r="A35" s="409">
        <v>25</v>
      </c>
      <c r="B35" s="278" t="s">
        <v>300</v>
      </c>
      <c r="C35" s="288" t="s">
        <v>301</v>
      </c>
      <c r="D35" s="277" t="s">
        <v>107</v>
      </c>
      <c r="E35" s="280">
        <v>22.28</v>
      </c>
      <c r="F35" s="279"/>
      <c r="G35" s="279">
        <f t="shared" si="3"/>
        <v>0</v>
      </c>
      <c r="H35" s="279"/>
      <c r="I35" s="279"/>
    </row>
    <row r="36" spans="1:9">
      <c r="A36" s="531">
        <v>26</v>
      </c>
      <c r="B36" s="278" t="s">
        <v>220</v>
      </c>
      <c r="C36" s="278" t="s">
        <v>200</v>
      </c>
      <c r="D36" s="277" t="s">
        <v>98</v>
      </c>
      <c r="E36" s="280">
        <v>29.82</v>
      </c>
      <c r="F36" s="279"/>
      <c r="G36" s="279">
        <f t="shared" si="3"/>
        <v>0</v>
      </c>
      <c r="H36" s="279"/>
      <c r="I36" s="279"/>
    </row>
    <row r="37" spans="1:9">
      <c r="A37" s="531">
        <v>27</v>
      </c>
      <c r="B37" s="427" t="s">
        <v>229</v>
      </c>
      <c r="C37" s="427" t="s">
        <v>303</v>
      </c>
      <c r="D37" s="428" t="s">
        <v>94</v>
      </c>
      <c r="E37" s="431">
        <v>1.02</v>
      </c>
      <c r="F37" s="429"/>
      <c r="G37" s="429">
        <f t="shared" si="3"/>
        <v>0</v>
      </c>
      <c r="H37" s="429">
        <v>0.8</v>
      </c>
      <c r="I37" s="429">
        <f t="shared" ref="I37:I39" si="4">E37*H37</f>
        <v>0.81600000000000006</v>
      </c>
    </row>
    <row r="38" spans="1:9">
      <c r="A38" s="531">
        <v>28</v>
      </c>
      <c r="B38" s="427" t="s">
        <v>229</v>
      </c>
      <c r="C38" s="427" t="s">
        <v>228</v>
      </c>
      <c r="D38" s="428" t="s">
        <v>94</v>
      </c>
      <c r="E38" s="431">
        <v>1.7589999999999999</v>
      </c>
      <c r="F38" s="429"/>
      <c r="G38" s="429">
        <f t="shared" si="3"/>
        <v>0</v>
      </c>
      <c r="H38" s="429">
        <v>0.8</v>
      </c>
      <c r="I38" s="429">
        <f t="shared" si="4"/>
        <v>1.4072</v>
      </c>
    </row>
    <row r="39" spans="1:9">
      <c r="A39" s="531" t="s">
        <v>490</v>
      </c>
      <c r="B39" s="427" t="s">
        <v>229</v>
      </c>
      <c r="C39" s="427" t="s">
        <v>491</v>
      </c>
      <c r="D39" s="428" t="s">
        <v>94</v>
      </c>
      <c r="E39" s="431">
        <v>0.22</v>
      </c>
      <c r="F39" s="429"/>
      <c r="G39" s="429">
        <f t="shared" si="3"/>
        <v>0</v>
      </c>
      <c r="H39" s="429">
        <v>0.8</v>
      </c>
      <c r="I39" s="429">
        <f t="shared" si="4"/>
        <v>0.17600000000000002</v>
      </c>
    </row>
    <row r="40" spans="1:9">
      <c r="A40" s="531">
        <v>29</v>
      </c>
      <c r="B40" s="278" t="s">
        <v>216</v>
      </c>
      <c r="C40" s="278" t="s">
        <v>217</v>
      </c>
      <c r="D40" s="277" t="s">
        <v>94</v>
      </c>
      <c r="E40" s="280">
        <v>3</v>
      </c>
      <c r="F40" s="279"/>
      <c r="G40" s="279">
        <f t="shared" si="3"/>
        <v>0</v>
      </c>
      <c r="H40" s="279"/>
      <c r="I40" s="279"/>
    </row>
    <row r="41" spans="1:9">
      <c r="A41" s="531">
        <v>30</v>
      </c>
      <c r="B41" s="278" t="s">
        <v>231</v>
      </c>
      <c r="C41" s="278" t="s">
        <v>233</v>
      </c>
      <c r="D41" s="277" t="s">
        <v>232</v>
      </c>
      <c r="E41" s="280">
        <v>20</v>
      </c>
      <c r="F41" s="279"/>
      <c r="G41" s="279">
        <f t="shared" si="3"/>
        <v>0</v>
      </c>
      <c r="H41" s="279"/>
      <c r="I41" s="279"/>
    </row>
    <row r="42" spans="1:9">
      <c r="A42" s="531">
        <v>31</v>
      </c>
      <c r="B42" s="278" t="s">
        <v>225</v>
      </c>
      <c r="C42" s="278" t="s">
        <v>210</v>
      </c>
      <c r="D42" s="277" t="s">
        <v>107</v>
      </c>
      <c r="E42" s="280">
        <v>3.7749999999999999</v>
      </c>
      <c r="F42" s="279"/>
      <c r="G42" s="279">
        <f t="shared" si="3"/>
        <v>0</v>
      </c>
      <c r="H42" s="279"/>
      <c r="I42" s="279"/>
    </row>
    <row r="43" spans="1:9">
      <c r="A43" s="531">
        <v>32</v>
      </c>
      <c r="B43" s="427" t="s">
        <v>229</v>
      </c>
      <c r="C43" s="427" t="s">
        <v>223</v>
      </c>
      <c r="D43" s="428" t="s">
        <v>94</v>
      </c>
      <c r="E43" s="431">
        <v>0.48599999999999999</v>
      </c>
      <c r="F43" s="429"/>
      <c r="G43" s="429">
        <f t="shared" si="3"/>
        <v>0</v>
      </c>
      <c r="H43" s="429">
        <v>0.8</v>
      </c>
      <c r="I43" s="429">
        <f t="shared" ref="I43" si="5">E43*H43</f>
        <v>0.38880000000000003</v>
      </c>
    </row>
    <row r="44" spans="1:9">
      <c r="A44" s="531">
        <v>33</v>
      </c>
      <c r="B44" s="278" t="s">
        <v>224</v>
      </c>
      <c r="C44" s="278" t="s">
        <v>230</v>
      </c>
      <c r="D44" s="277" t="s">
        <v>94</v>
      </c>
      <c r="E44" s="280">
        <v>0.48599999999999999</v>
      </c>
      <c r="F44" s="279"/>
      <c r="G44" s="279">
        <f t="shared" si="3"/>
        <v>0</v>
      </c>
      <c r="H44" s="279"/>
      <c r="I44" s="279"/>
    </row>
    <row r="45" spans="1:9" ht="26.4">
      <c r="A45" s="531">
        <v>34</v>
      </c>
      <c r="B45" s="278" t="s">
        <v>205</v>
      </c>
      <c r="C45" s="288" t="s">
        <v>206</v>
      </c>
      <c r="D45" s="277" t="s">
        <v>98</v>
      </c>
      <c r="E45" s="280">
        <v>11.01</v>
      </c>
      <c r="F45" s="279"/>
      <c r="G45" s="279">
        <f t="shared" si="3"/>
        <v>0</v>
      </c>
      <c r="H45" s="279"/>
      <c r="I45" s="279"/>
    </row>
    <row r="46" spans="1:9">
      <c r="A46" s="531">
        <v>35</v>
      </c>
      <c r="B46" s="427" t="s">
        <v>229</v>
      </c>
      <c r="C46" s="432" t="s">
        <v>227</v>
      </c>
      <c r="D46" s="428" t="s">
        <v>94</v>
      </c>
      <c r="E46" s="431">
        <v>0.63300000000000001</v>
      </c>
      <c r="F46" s="429"/>
      <c r="G46" s="429">
        <f t="shared" si="3"/>
        <v>0</v>
      </c>
      <c r="H46" s="429">
        <v>0.8</v>
      </c>
      <c r="I46" s="429">
        <f t="shared" ref="I46" si="6">E46*H46</f>
        <v>0.50640000000000007</v>
      </c>
    </row>
    <row r="47" spans="1:9">
      <c r="A47" s="531">
        <v>36</v>
      </c>
      <c r="B47" s="278" t="s">
        <v>106</v>
      </c>
      <c r="C47" s="278" t="s">
        <v>208</v>
      </c>
      <c r="D47" s="277" t="s">
        <v>94</v>
      </c>
      <c r="E47" s="280">
        <v>0.63300000000000001</v>
      </c>
      <c r="F47" s="279"/>
      <c r="G47" s="279">
        <f t="shared" si="3"/>
        <v>0</v>
      </c>
      <c r="H47" s="279"/>
      <c r="I47" s="279"/>
    </row>
    <row r="48" spans="1:9">
      <c r="A48" s="531">
        <v>40</v>
      </c>
      <c r="B48" s="305" t="s">
        <v>411</v>
      </c>
      <c r="C48" s="546" t="s">
        <v>415</v>
      </c>
      <c r="D48" s="307" t="s">
        <v>243</v>
      </c>
      <c r="E48" s="308">
        <v>1</v>
      </c>
      <c r="F48" s="308"/>
      <c r="G48" s="279">
        <f t="shared" si="3"/>
        <v>0</v>
      </c>
      <c r="H48" s="310"/>
      <c r="I48" s="309"/>
    </row>
    <row r="49" spans="1:9">
      <c r="A49" s="547">
        <v>41</v>
      </c>
      <c r="B49" s="305" t="s">
        <v>408</v>
      </c>
      <c r="C49" s="546" t="s">
        <v>416</v>
      </c>
      <c r="D49" s="307" t="s">
        <v>243</v>
      </c>
      <c r="E49" s="308">
        <v>1</v>
      </c>
      <c r="F49" s="308"/>
      <c r="G49" s="279">
        <f t="shared" ref="G49:G50" si="7">ROUND(E49*F49,2)</f>
        <v>0</v>
      </c>
      <c r="H49" s="310"/>
      <c r="I49" s="309"/>
    </row>
    <row r="50" spans="1:9">
      <c r="A50" s="547">
        <v>43</v>
      </c>
      <c r="B50" s="305" t="s">
        <v>109</v>
      </c>
      <c r="C50" s="306" t="s">
        <v>110</v>
      </c>
      <c r="D50" s="307" t="s">
        <v>103</v>
      </c>
      <c r="E50" s="308">
        <v>3.75</v>
      </c>
      <c r="F50" s="308"/>
      <c r="G50" s="279">
        <f t="shared" si="7"/>
        <v>0</v>
      </c>
      <c r="H50" s="279"/>
      <c r="I50" s="279"/>
    </row>
    <row r="51" spans="1:9">
      <c r="A51" s="416"/>
      <c r="B51" s="548" t="s">
        <v>111</v>
      </c>
      <c r="C51" s="299" t="s">
        <v>112</v>
      </c>
      <c r="D51" s="300"/>
      <c r="E51" s="301"/>
      <c r="F51" s="301"/>
      <c r="G51" s="304">
        <f>G52</f>
        <v>0</v>
      </c>
      <c r="H51" s="279"/>
      <c r="I51" s="416"/>
    </row>
    <row r="52" spans="1:9">
      <c r="A52" s="417">
        <v>44</v>
      </c>
      <c r="B52" s="278" t="s">
        <v>213</v>
      </c>
      <c r="C52" s="278" t="s">
        <v>413</v>
      </c>
      <c r="D52" s="277" t="s">
        <v>94</v>
      </c>
      <c r="E52" s="279">
        <v>2.96</v>
      </c>
      <c r="F52" s="279"/>
      <c r="G52" s="279">
        <f>ROUND(E52*F52,2)</f>
        <v>0</v>
      </c>
      <c r="H52" s="416"/>
      <c r="I52" s="416"/>
    </row>
    <row r="53" spans="1:9">
      <c r="A53" s="544"/>
      <c r="B53" s="436"/>
      <c r="C53" s="436" t="s">
        <v>504</v>
      </c>
      <c r="D53" s="543"/>
      <c r="E53" s="438"/>
      <c r="F53" s="438"/>
      <c r="G53" s="438">
        <f>G54</f>
        <v>0</v>
      </c>
      <c r="H53" s="438"/>
      <c r="I53" s="438">
        <f>SUM(I54:I76)</f>
        <v>0</v>
      </c>
    </row>
    <row r="54" spans="1:9">
      <c r="A54" s="417">
        <v>45</v>
      </c>
      <c r="B54" s="278" t="s">
        <v>417</v>
      </c>
      <c r="C54" s="278" t="s">
        <v>418</v>
      </c>
      <c r="D54" s="277" t="s">
        <v>143</v>
      </c>
      <c r="E54" s="280">
        <v>20</v>
      </c>
      <c r="F54" s="279"/>
      <c r="G54" s="279">
        <f>ROUND(E54*F54,2)</f>
        <v>0</v>
      </c>
      <c r="H54" s="279"/>
      <c r="I54" s="279"/>
    </row>
    <row r="55" spans="1:9">
      <c r="C55" s="299" t="s">
        <v>240</v>
      </c>
      <c r="D55" s="312"/>
      <c r="E55" s="313"/>
      <c r="F55" s="313"/>
      <c r="G55" s="304">
        <f>G6+G15+G19+G21+G23+G28+G51+G53</f>
        <v>0</v>
      </c>
    </row>
    <row r="59" spans="1:9">
      <c r="A59" s="418"/>
      <c r="B59" t="s">
        <v>515</v>
      </c>
      <c r="C59" t="s">
        <v>516</v>
      </c>
      <c r="D59" s="381"/>
    </row>
    <row r="60" spans="1:9">
      <c r="A60" s="418"/>
      <c r="D60" s="381"/>
    </row>
    <row r="61" spans="1:9">
      <c r="A61" s="415">
        <v>20</v>
      </c>
      <c r="B61" s="427" t="s">
        <v>229</v>
      </c>
      <c r="C61" s="427" t="s">
        <v>517</v>
      </c>
      <c r="D61" s="428" t="s">
        <v>94</v>
      </c>
      <c r="E61" s="431">
        <v>0.56999999999999995</v>
      </c>
      <c r="F61" s="570"/>
      <c r="G61" s="570">
        <f>E61*F61</f>
        <v>0</v>
      </c>
      <c r="H61" s="416"/>
      <c r="I61" s="416"/>
    </row>
    <row r="62" spans="1:9">
      <c r="A62" s="531">
        <v>28</v>
      </c>
      <c r="B62" s="427" t="s">
        <v>229</v>
      </c>
      <c r="C62" s="427" t="s">
        <v>518</v>
      </c>
      <c r="D62" s="428" t="s">
        <v>94</v>
      </c>
      <c r="E62" s="431">
        <v>1.7589999999999999</v>
      </c>
      <c r="F62" s="570"/>
      <c r="G62" s="570">
        <f t="shared" ref="G62:G63" si="8">E62*F62</f>
        <v>0</v>
      </c>
      <c r="H62" s="416"/>
      <c r="I62" s="416"/>
    </row>
    <row r="63" spans="1:9">
      <c r="A63" s="531">
        <v>35</v>
      </c>
      <c r="B63" s="427" t="s">
        <v>229</v>
      </c>
      <c r="C63" s="432" t="s">
        <v>532</v>
      </c>
      <c r="D63" s="428" t="s">
        <v>94</v>
      </c>
      <c r="E63" s="431">
        <v>0.63300000000000001</v>
      </c>
      <c r="F63" s="570"/>
      <c r="G63" s="570">
        <f t="shared" si="8"/>
        <v>0</v>
      </c>
      <c r="H63" s="416"/>
      <c r="I63" s="416"/>
    </row>
    <row r="64" spans="1:9">
      <c r="A64" s="418"/>
      <c r="D64" s="381"/>
      <c r="F64" s="571"/>
      <c r="G64" s="571">
        <f>SUM(G61:G63)</f>
        <v>0</v>
      </c>
    </row>
    <row r="65" spans="1:9">
      <c r="A65" s="418"/>
      <c r="D65" s="381"/>
      <c r="F65" s="571"/>
      <c r="G65" s="571"/>
    </row>
    <row r="66" spans="1:9">
      <c r="A66" s="418"/>
      <c r="B66" t="s">
        <v>520</v>
      </c>
      <c r="C66" t="s">
        <v>521</v>
      </c>
      <c r="D66" s="381"/>
      <c r="F66" s="571"/>
      <c r="G66" s="571"/>
    </row>
    <row r="67" spans="1:9">
      <c r="A67" s="418"/>
      <c r="D67" s="381"/>
      <c r="F67" s="571"/>
      <c r="G67" s="571"/>
    </row>
    <row r="68" spans="1:9">
      <c r="A68" s="415">
        <v>20</v>
      </c>
      <c r="B68" s="427" t="s">
        <v>229</v>
      </c>
      <c r="C68" s="427" t="s">
        <v>522</v>
      </c>
      <c r="D68" s="428" t="s">
        <v>94</v>
      </c>
      <c r="E68" s="431">
        <v>0.56999999999999995</v>
      </c>
      <c r="F68" s="570"/>
      <c r="G68" s="570">
        <f t="shared" ref="G68:G70" si="9">E68*F68</f>
        <v>0</v>
      </c>
      <c r="H68" s="416"/>
      <c r="I68" s="416"/>
    </row>
    <row r="69" spans="1:9">
      <c r="A69" s="531">
        <v>28</v>
      </c>
      <c r="B69" s="427" t="s">
        <v>229</v>
      </c>
      <c r="C69" s="427" t="s">
        <v>523</v>
      </c>
      <c r="D69" s="428" t="s">
        <v>94</v>
      </c>
      <c r="E69" s="431">
        <v>1.7589999999999999</v>
      </c>
      <c r="F69" s="570"/>
      <c r="G69" s="570">
        <f t="shared" si="9"/>
        <v>0</v>
      </c>
      <c r="H69" s="416"/>
      <c r="I69" s="416"/>
    </row>
    <row r="70" spans="1:9">
      <c r="A70" s="531">
        <v>35</v>
      </c>
      <c r="B70" s="427" t="s">
        <v>229</v>
      </c>
      <c r="C70" s="432" t="s">
        <v>533</v>
      </c>
      <c r="D70" s="428" t="s">
        <v>94</v>
      </c>
      <c r="E70" s="431">
        <v>0.63300000000000001</v>
      </c>
      <c r="F70" s="570"/>
      <c r="G70" s="570">
        <f t="shared" si="9"/>
        <v>0</v>
      </c>
      <c r="H70" s="416"/>
      <c r="I70" s="416"/>
    </row>
    <row r="71" spans="1:9">
      <c r="F71" s="571"/>
      <c r="G71" s="571">
        <f>SUM(G68:G70)</f>
        <v>0</v>
      </c>
    </row>
  </sheetData>
  <mergeCells count="8">
    <mergeCell ref="H4:I4"/>
    <mergeCell ref="C6:F6"/>
    <mergeCell ref="C15:F15"/>
    <mergeCell ref="C19:F19"/>
    <mergeCell ref="C21:F21"/>
    <mergeCell ref="A1:F1"/>
    <mergeCell ref="A2:F2"/>
    <mergeCell ref="A3:F3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1"/>
  <sheetViews>
    <sheetView topLeftCell="A7" zoomScaleNormal="100" workbookViewId="0">
      <selection activeCell="C24" sqref="C24"/>
    </sheetView>
  </sheetViews>
  <sheetFormatPr defaultColWidth="9.109375" defaultRowHeight="13.2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>
      <c r="A1" s="90" t="s">
        <v>88</v>
      </c>
      <c r="B1" s="91"/>
      <c r="C1" s="91"/>
      <c r="D1" s="91"/>
      <c r="E1" s="91"/>
      <c r="F1" s="91"/>
      <c r="G1" s="91"/>
    </row>
    <row r="2" spans="1:57" ht="12.75" customHeight="1">
      <c r="A2" s="92" t="s">
        <v>31</v>
      </c>
      <c r="B2" s="93"/>
      <c r="C2" s="94" t="s">
        <v>90</v>
      </c>
      <c r="D2" s="94" t="s">
        <v>237</v>
      </c>
      <c r="E2" s="95"/>
      <c r="F2" s="96" t="s">
        <v>32</v>
      </c>
      <c r="G2" s="97"/>
    </row>
    <row r="3" spans="1:57" ht="3" hidden="1" customHeight="1">
      <c r="A3" s="98"/>
      <c r="B3" s="99"/>
      <c r="C3" s="100"/>
      <c r="D3" s="100"/>
      <c r="E3" s="101"/>
      <c r="F3" s="102"/>
      <c r="G3" s="103"/>
    </row>
    <row r="4" spans="1:57" ht="12" customHeight="1">
      <c r="A4" s="104" t="s">
        <v>33</v>
      </c>
      <c r="B4" s="99"/>
      <c r="C4" s="100"/>
      <c r="D4" s="100"/>
      <c r="E4" s="101"/>
      <c r="F4" s="102" t="s">
        <v>34</v>
      </c>
      <c r="G4" s="105"/>
    </row>
    <row r="5" spans="1:57" ht="12.9" customHeight="1">
      <c r="A5" s="106" t="s">
        <v>90</v>
      </c>
      <c r="B5" s="107"/>
      <c r="C5" s="108" t="s">
        <v>89</v>
      </c>
      <c r="D5" s="109"/>
      <c r="E5" s="107"/>
      <c r="F5" s="102" t="s">
        <v>35</v>
      </c>
      <c r="G5" s="103"/>
    </row>
    <row r="6" spans="1:57" ht="12.9" customHeight="1">
      <c r="A6" s="104" t="s">
        <v>36</v>
      </c>
      <c r="B6" s="99"/>
      <c r="C6" s="100"/>
      <c r="D6" s="100"/>
      <c r="E6" s="101"/>
      <c r="F6" s="110" t="s">
        <v>37</v>
      </c>
      <c r="G6" s="111"/>
      <c r="O6" s="112"/>
    </row>
    <row r="7" spans="1:57" ht="12.9" customHeight="1">
      <c r="A7" s="113"/>
      <c r="B7" s="114"/>
      <c r="C7" s="115" t="s">
        <v>89</v>
      </c>
      <c r="D7" s="116"/>
      <c r="E7" s="116"/>
      <c r="F7" s="117" t="s">
        <v>38</v>
      </c>
      <c r="G7" s="111">
        <f>IF(G6=0,,ROUND((F30+F32)/G6,1))</f>
        <v>0</v>
      </c>
    </row>
    <row r="8" spans="1:57">
      <c r="A8" s="118" t="s">
        <v>39</v>
      </c>
      <c r="B8" s="102"/>
      <c r="C8" s="588"/>
      <c r="D8" s="588"/>
      <c r="E8" s="589"/>
      <c r="F8" s="119" t="s">
        <v>40</v>
      </c>
      <c r="G8" s="120"/>
      <c r="H8" s="121"/>
      <c r="I8" s="122"/>
    </row>
    <row r="9" spans="1:57">
      <c r="A9" s="118" t="s">
        <v>41</v>
      </c>
      <c r="B9" s="102"/>
      <c r="C9" s="588"/>
      <c r="D9" s="588"/>
      <c r="E9" s="589"/>
      <c r="F9" s="102"/>
      <c r="G9" s="123"/>
      <c r="H9" s="124"/>
    </row>
    <row r="10" spans="1:57">
      <c r="A10" s="118" t="s">
        <v>42</v>
      </c>
      <c r="B10" s="102"/>
      <c r="C10" s="588"/>
      <c r="D10" s="588"/>
      <c r="E10" s="588"/>
      <c r="F10" s="125"/>
      <c r="G10" s="126"/>
      <c r="H10" s="127"/>
    </row>
    <row r="11" spans="1:57" ht="13.5" customHeight="1">
      <c r="A11" s="118" t="s">
        <v>43</v>
      </c>
      <c r="B11" s="102"/>
      <c r="C11" s="588"/>
      <c r="D11" s="588"/>
      <c r="E11" s="588"/>
      <c r="F11" s="128" t="s">
        <v>44</v>
      </c>
      <c r="G11" s="129"/>
      <c r="H11" s="124"/>
      <c r="BA11" s="130"/>
      <c r="BB11" s="130"/>
      <c r="BC11" s="130"/>
      <c r="BD11" s="130"/>
      <c r="BE11" s="130"/>
    </row>
    <row r="12" spans="1:57" ht="12.75" customHeight="1">
      <c r="A12" s="131" t="s">
        <v>45</v>
      </c>
      <c r="B12" s="99"/>
      <c r="C12" s="590"/>
      <c r="D12" s="590"/>
      <c r="E12" s="590"/>
      <c r="F12" s="132" t="s">
        <v>46</v>
      </c>
      <c r="G12" s="133"/>
      <c r="H12" s="124"/>
    </row>
    <row r="13" spans="1:57" ht="28.5" customHeight="1" thickBot="1">
      <c r="A13" s="134" t="s">
        <v>47</v>
      </c>
      <c r="B13" s="135"/>
      <c r="C13" s="135"/>
      <c r="D13" s="135"/>
      <c r="E13" s="136"/>
      <c r="F13" s="136"/>
      <c r="G13" s="137"/>
      <c r="H13" s="124"/>
    </row>
    <row r="14" spans="1:57" ht="17.25" customHeight="1" thickBot="1">
      <c r="A14" s="138" t="s">
        <v>48</v>
      </c>
      <c r="B14" s="139"/>
      <c r="C14" s="140"/>
      <c r="D14" s="141" t="s">
        <v>49</v>
      </c>
      <c r="E14" s="142"/>
      <c r="F14" s="142"/>
      <c r="G14" s="140"/>
    </row>
    <row r="15" spans="1:57" ht="15.9" customHeight="1">
      <c r="A15" s="143"/>
      <c r="B15" s="144" t="s">
        <v>50</v>
      </c>
      <c r="C15" s="145">
        <f>'001 rekapitulace'!E17</f>
        <v>0</v>
      </c>
      <c r="D15" s="146" t="str">
        <f>'001 rekapitulace'!A22</f>
        <v>Ztížené výrobní podmínky</v>
      </c>
      <c r="E15" s="147"/>
      <c r="F15" s="148"/>
      <c r="G15" s="145">
        <f>'001 rekapitulace'!I22</f>
        <v>0</v>
      </c>
    </row>
    <row r="16" spans="1:57" ht="15.9" customHeight="1">
      <c r="A16" s="143" t="s">
        <v>51</v>
      </c>
      <c r="B16" s="144" t="s">
        <v>52</v>
      </c>
      <c r="C16" s="145">
        <f>'001 rekapitulace'!F17</f>
        <v>0</v>
      </c>
      <c r="D16" s="98" t="str">
        <f>'001 rekapitulace'!A23</f>
        <v>Oborová přirážka</v>
      </c>
      <c r="E16" s="149"/>
      <c r="F16" s="150"/>
      <c r="G16" s="145">
        <f>'001 rekapitulace'!I23</f>
        <v>0</v>
      </c>
    </row>
    <row r="17" spans="1:7" ht="15.9" customHeight="1">
      <c r="A17" s="143" t="s">
        <v>53</v>
      </c>
      <c r="B17" s="144" t="s">
        <v>54</v>
      </c>
      <c r="C17" s="145">
        <f>'001 rekapitulace'!H17</f>
        <v>0</v>
      </c>
      <c r="D17" s="98" t="str">
        <f>'001 rekapitulace'!A24</f>
        <v>Přesun stavebních kapacit</v>
      </c>
      <c r="E17" s="149"/>
      <c r="F17" s="150"/>
      <c r="G17" s="145">
        <f>'001 rekapitulace'!I24</f>
        <v>0</v>
      </c>
    </row>
    <row r="18" spans="1:7" ht="15.9" customHeight="1">
      <c r="A18" s="151" t="s">
        <v>55</v>
      </c>
      <c r="B18" s="152" t="s">
        <v>56</v>
      </c>
      <c r="C18" s="145">
        <f>'001 rekapitulace'!G17</f>
        <v>0</v>
      </c>
      <c r="D18" s="98" t="str">
        <f>'001 rekapitulace'!A25</f>
        <v>Mimostaveništní doprava</v>
      </c>
      <c r="E18" s="149"/>
      <c r="F18" s="150"/>
      <c r="G18" s="145">
        <f>'001 rekapitulace'!I25</f>
        <v>0</v>
      </c>
    </row>
    <row r="19" spans="1:7" ht="15.9" customHeight="1">
      <c r="A19" s="153" t="s">
        <v>57</v>
      </c>
      <c r="B19" s="144"/>
      <c r="C19" s="145">
        <f>SUM(C15:C18)</f>
        <v>0</v>
      </c>
      <c r="D19" s="98" t="str">
        <f>'001 rekapitulace'!A26</f>
        <v>Zařízení staveniště</v>
      </c>
      <c r="E19" s="149"/>
      <c r="F19" s="150"/>
      <c r="G19" s="145">
        <f>'001 rekapitulace'!I26</f>
        <v>0</v>
      </c>
    </row>
    <row r="20" spans="1:7" ht="15.9" customHeight="1">
      <c r="A20" s="153"/>
      <c r="B20" s="144"/>
      <c r="C20" s="145"/>
      <c r="D20" s="98" t="str">
        <f>'001 rekapitulace'!A27</f>
        <v>Provoz investora</v>
      </c>
      <c r="E20" s="149"/>
      <c r="F20" s="150"/>
      <c r="G20" s="145">
        <f>'001 rekapitulace'!I27</f>
        <v>0</v>
      </c>
    </row>
    <row r="21" spans="1:7" ht="15.9" customHeight="1">
      <c r="A21" s="153" t="s">
        <v>28</v>
      </c>
      <c r="B21" s="144"/>
      <c r="C21" s="145">
        <f>'001 rekapitulace'!I17</f>
        <v>0</v>
      </c>
      <c r="D21" s="98" t="str">
        <f>'001 rekapitulace'!A28</f>
        <v>Kompletační činnost (IČD)</v>
      </c>
      <c r="E21" s="149"/>
      <c r="F21" s="150"/>
      <c r="G21" s="145">
        <f>'001 rekapitulace'!I28</f>
        <v>0</v>
      </c>
    </row>
    <row r="22" spans="1:7" ht="15.9" customHeight="1">
      <c r="A22" s="154" t="s">
        <v>58</v>
      </c>
      <c r="B22" s="124"/>
      <c r="C22" s="145">
        <f>C19+C21</f>
        <v>0</v>
      </c>
      <c r="D22" s="98" t="s">
        <v>59</v>
      </c>
      <c r="E22" s="149"/>
      <c r="F22" s="150"/>
      <c r="G22" s="145">
        <f>G23-SUM(G15:G21)</f>
        <v>0</v>
      </c>
    </row>
    <row r="23" spans="1:7" ht="15.9" customHeight="1" thickBot="1">
      <c r="A23" s="586" t="s">
        <v>60</v>
      </c>
      <c r="B23" s="587"/>
      <c r="C23" s="155">
        <f>C22+G23</f>
        <v>0</v>
      </c>
      <c r="D23" s="156" t="s">
        <v>61</v>
      </c>
      <c r="E23" s="157"/>
      <c r="F23" s="158"/>
      <c r="G23" s="145">
        <f>'001 rekapitulace'!H30</f>
        <v>0</v>
      </c>
    </row>
    <row r="24" spans="1:7">
      <c r="A24" s="159" t="s">
        <v>62</v>
      </c>
      <c r="B24" s="160"/>
      <c r="C24" s="161"/>
      <c r="D24" s="160" t="s">
        <v>63</v>
      </c>
      <c r="E24" s="160"/>
      <c r="F24" s="162" t="s">
        <v>64</v>
      </c>
      <c r="G24" s="163"/>
    </row>
    <row r="25" spans="1:7">
      <c r="A25" s="154" t="s">
        <v>65</v>
      </c>
      <c r="B25" s="124"/>
      <c r="C25" s="435" t="s">
        <v>399</v>
      </c>
      <c r="D25" s="124" t="s">
        <v>65</v>
      </c>
      <c r="F25" s="165" t="s">
        <v>65</v>
      </c>
      <c r="G25" s="166"/>
    </row>
    <row r="26" spans="1:7" ht="37.5" customHeight="1">
      <c r="A26" s="154" t="s">
        <v>66</v>
      </c>
      <c r="B26" s="167"/>
      <c r="C26" s="434">
        <v>41866</v>
      </c>
      <c r="D26" s="124" t="s">
        <v>66</v>
      </c>
      <c r="F26" s="165" t="s">
        <v>66</v>
      </c>
      <c r="G26" s="166"/>
    </row>
    <row r="27" spans="1:7">
      <c r="A27" s="154"/>
      <c r="B27" s="168"/>
      <c r="C27" s="164"/>
      <c r="D27" s="124"/>
      <c r="F27" s="165"/>
      <c r="G27" s="166"/>
    </row>
    <row r="28" spans="1:7">
      <c r="A28" s="154" t="s">
        <v>67</v>
      </c>
      <c r="B28" s="124"/>
      <c r="C28" s="164"/>
      <c r="D28" s="165" t="s">
        <v>68</v>
      </c>
      <c r="E28" s="164"/>
      <c r="F28" s="169" t="s">
        <v>68</v>
      </c>
      <c r="G28" s="166"/>
    </row>
    <row r="29" spans="1:7" ht="69" customHeight="1">
      <c r="A29" s="154"/>
      <c r="B29" s="124"/>
      <c r="C29" s="170"/>
      <c r="D29" s="171"/>
      <c r="E29" s="170"/>
      <c r="F29" s="124"/>
      <c r="G29" s="166"/>
    </row>
    <row r="30" spans="1:7">
      <c r="A30" s="172" t="s">
        <v>11</v>
      </c>
      <c r="B30" s="173"/>
      <c r="C30" s="174">
        <v>21</v>
      </c>
      <c r="D30" s="173" t="s">
        <v>69</v>
      </c>
      <c r="E30" s="175"/>
      <c r="F30" s="581">
        <f>C23-F32</f>
        <v>0</v>
      </c>
      <c r="G30" s="582"/>
    </row>
    <row r="31" spans="1:7">
      <c r="A31" s="172" t="s">
        <v>70</v>
      </c>
      <c r="B31" s="173"/>
      <c r="C31" s="174">
        <f>C30</f>
        <v>21</v>
      </c>
      <c r="D31" s="173" t="s">
        <v>71</v>
      </c>
      <c r="E31" s="175"/>
      <c r="F31" s="581">
        <f>ROUND(PRODUCT(F30,C31/100),0)</f>
        <v>0</v>
      </c>
      <c r="G31" s="582"/>
    </row>
    <row r="32" spans="1:7">
      <c r="A32" s="172" t="s">
        <v>11</v>
      </c>
      <c r="B32" s="173"/>
      <c r="C32" s="174">
        <v>0</v>
      </c>
      <c r="D32" s="173" t="s">
        <v>71</v>
      </c>
      <c r="E32" s="175"/>
      <c r="F32" s="581">
        <v>0</v>
      </c>
      <c r="G32" s="582"/>
    </row>
    <row r="33" spans="1:8">
      <c r="A33" s="172" t="s">
        <v>70</v>
      </c>
      <c r="B33" s="176"/>
      <c r="C33" s="177">
        <f>C32</f>
        <v>0</v>
      </c>
      <c r="D33" s="173" t="s">
        <v>71</v>
      </c>
      <c r="E33" s="150"/>
      <c r="F33" s="581">
        <f>ROUND(PRODUCT(F32,C33/100),0)</f>
        <v>0</v>
      </c>
      <c r="G33" s="582"/>
    </row>
    <row r="34" spans="1:8" s="181" customFormat="1" ht="19.5" customHeight="1" thickBot="1">
      <c r="A34" s="178" t="s">
        <v>72</v>
      </c>
      <c r="B34" s="179"/>
      <c r="C34" s="179"/>
      <c r="D34" s="179"/>
      <c r="E34" s="180"/>
      <c r="F34" s="583">
        <f>ROUND(SUM(F30:F33),0)</f>
        <v>0</v>
      </c>
      <c r="G34" s="584"/>
    </row>
    <row r="36" spans="1:8">
      <c r="A36" s="2" t="s">
        <v>73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585"/>
      <c r="C37" s="585"/>
      <c r="D37" s="585"/>
      <c r="E37" s="585"/>
      <c r="F37" s="585"/>
      <c r="G37" s="585"/>
      <c r="H37" s="1" t="s">
        <v>1</v>
      </c>
    </row>
    <row r="38" spans="1:8" ht="12.75" customHeight="1">
      <c r="A38" s="182"/>
      <c r="B38" s="585"/>
      <c r="C38" s="585"/>
      <c r="D38" s="585"/>
      <c r="E38" s="585"/>
      <c r="F38" s="585"/>
      <c r="G38" s="585"/>
      <c r="H38" s="1" t="s">
        <v>1</v>
      </c>
    </row>
    <row r="39" spans="1:8">
      <c r="A39" s="182"/>
      <c r="B39" s="585"/>
      <c r="C39" s="585"/>
      <c r="D39" s="585"/>
      <c r="E39" s="585"/>
      <c r="F39" s="585"/>
      <c r="G39" s="585"/>
      <c r="H39" s="1" t="s">
        <v>1</v>
      </c>
    </row>
    <row r="40" spans="1:8">
      <c r="A40" s="182"/>
      <c r="B40" s="585"/>
      <c r="C40" s="585"/>
      <c r="D40" s="585"/>
      <c r="E40" s="585"/>
      <c r="F40" s="585"/>
      <c r="G40" s="585"/>
      <c r="H40" s="1" t="s">
        <v>1</v>
      </c>
    </row>
    <row r="41" spans="1:8">
      <c r="A41" s="182"/>
      <c r="B41" s="585"/>
      <c r="C41" s="585"/>
      <c r="D41" s="585"/>
      <c r="E41" s="585"/>
      <c r="F41" s="585"/>
      <c r="G41" s="585"/>
      <c r="H41" s="1" t="s">
        <v>1</v>
      </c>
    </row>
    <row r="42" spans="1:8">
      <c r="A42" s="182"/>
      <c r="B42" s="585"/>
      <c r="C42" s="585"/>
      <c r="D42" s="585"/>
      <c r="E42" s="585"/>
      <c r="F42" s="585"/>
      <c r="G42" s="585"/>
      <c r="H42" s="1" t="s">
        <v>1</v>
      </c>
    </row>
    <row r="43" spans="1:8">
      <c r="A43" s="182"/>
      <c r="B43" s="585"/>
      <c r="C43" s="585"/>
      <c r="D43" s="585"/>
      <c r="E43" s="585"/>
      <c r="F43" s="585"/>
      <c r="G43" s="585"/>
      <c r="H43" s="1" t="s">
        <v>1</v>
      </c>
    </row>
    <row r="44" spans="1:8" ht="12.75" customHeight="1">
      <c r="A44" s="182"/>
      <c r="B44" s="585"/>
      <c r="C44" s="585"/>
      <c r="D44" s="585"/>
      <c r="E44" s="585"/>
      <c r="F44" s="585"/>
      <c r="G44" s="585"/>
      <c r="H44" s="1" t="s">
        <v>1</v>
      </c>
    </row>
    <row r="45" spans="1:8" ht="12.75" customHeight="1">
      <c r="A45" s="182"/>
      <c r="B45" s="585"/>
      <c r="C45" s="585"/>
      <c r="D45" s="585"/>
      <c r="E45" s="585"/>
      <c r="F45" s="585"/>
      <c r="G45" s="585"/>
      <c r="H45" s="1" t="s">
        <v>1</v>
      </c>
    </row>
    <row r="46" spans="1:8">
      <c r="B46" s="580"/>
      <c r="C46" s="580"/>
      <c r="D46" s="580"/>
      <c r="E46" s="580"/>
      <c r="F46" s="580"/>
      <c r="G46" s="580"/>
    </row>
    <row r="47" spans="1:8">
      <c r="B47" s="580"/>
      <c r="C47" s="580"/>
      <c r="D47" s="580"/>
      <c r="E47" s="580"/>
      <c r="F47" s="580"/>
      <c r="G47" s="580"/>
    </row>
    <row r="48" spans="1:8">
      <c r="B48" s="580"/>
      <c r="C48" s="580"/>
      <c r="D48" s="580"/>
      <c r="E48" s="580"/>
      <c r="F48" s="580"/>
      <c r="G48" s="580"/>
    </row>
    <row r="49" spans="2:7">
      <c r="B49" s="580"/>
      <c r="C49" s="580"/>
      <c r="D49" s="580"/>
      <c r="E49" s="580"/>
      <c r="F49" s="580"/>
      <c r="G49" s="580"/>
    </row>
    <row r="50" spans="2:7">
      <c r="B50" s="580"/>
      <c r="C50" s="580"/>
      <c r="D50" s="580"/>
      <c r="E50" s="580"/>
      <c r="F50" s="580"/>
      <c r="G50" s="580"/>
    </row>
    <row r="51" spans="2:7">
      <c r="B51" s="580"/>
      <c r="C51" s="580"/>
      <c r="D51" s="580"/>
      <c r="E51" s="580"/>
      <c r="F51" s="580"/>
      <c r="G51" s="58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G36"/>
  <sheetViews>
    <sheetView topLeftCell="A13" workbookViewId="0">
      <selection activeCell="F31" sqref="F31:G31"/>
    </sheetView>
  </sheetViews>
  <sheetFormatPr defaultRowHeight="13.2"/>
  <cols>
    <col min="1" max="1" width="14.5546875" customWidth="1"/>
    <col min="2" max="2" width="15.33203125" customWidth="1"/>
    <col min="3" max="3" width="14" customWidth="1"/>
    <col min="6" max="6" width="14.33203125" customWidth="1"/>
  </cols>
  <sheetData>
    <row r="1" spans="1:7" ht="18" thickBot="1">
      <c r="A1" s="90" t="s">
        <v>88</v>
      </c>
      <c r="B1" s="91"/>
      <c r="C1" s="91"/>
      <c r="D1" s="91"/>
      <c r="E1" s="91"/>
      <c r="F1" s="91"/>
      <c r="G1" s="91"/>
    </row>
    <row r="2" spans="1:7">
      <c r="A2" s="92" t="s">
        <v>31</v>
      </c>
      <c r="B2" s="93"/>
      <c r="C2" s="94" t="s">
        <v>305</v>
      </c>
      <c r="D2" s="94" t="s">
        <v>307</v>
      </c>
      <c r="E2" s="95"/>
      <c r="F2" s="96" t="s">
        <v>32</v>
      </c>
      <c r="G2" s="97"/>
    </row>
    <row r="3" spans="1:7">
      <c r="A3" s="98"/>
      <c r="B3" s="99"/>
      <c r="C3" s="100"/>
      <c r="D3" s="100"/>
      <c r="E3" s="101"/>
      <c r="F3" s="102"/>
      <c r="G3" s="103"/>
    </row>
    <row r="4" spans="1:7">
      <c r="A4" s="104" t="s">
        <v>33</v>
      </c>
      <c r="B4" s="99"/>
      <c r="C4" s="100"/>
      <c r="D4" s="100"/>
      <c r="E4" s="101"/>
      <c r="F4" s="102" t="s">
        <v>34</v>
      </c>
      <c r="G4" s="105"/>
    </row>
    <row r="5" spans="1:7">
      <c r="A5" s="106" t="s">
        <v>305</v>
      </c>
      <c r="B5" s="107"/>
      <c r="C5" s="108" t="s">
        <v>307</v>
      </c>
      <c r="D5" s="109"/>
      <c r="E5" s="107"/>
      <c r="F5" s="102" t="s">
        <v>35</v>
      </c>
      <c r="G5" s="103"/>
    </row>
    <row r="6" spans="1:7">
      <c r="A6" s="104" t="s">
        <v>36</v>
      </c>
      <c r="B6" s="99"/>
      <c r="C6" s="100"/>
      <c r="D6" s="100"/>
      <c r="E6" s="101"/>
      <c r="F6" s="110" t="s">
        <v>37</v>
      </c>
      <c r="G6" s="111"/>
    </row>
    <row r="7" spans="1:7">
      <c r="A7" s="113"/>
      <c r="B7" s="114"/>
      <c r="C7" s="115" t="s">
        <v>89</v>
      </c>
      <c r="D7" s="116"/>
      <c r="E7" s="116"/>
      <c r="F7" s="117" t="s">
        <v>38</v>
      </c>
      <c r="G7" s="111">
        <f>IF(G6=0,,ROUND((F30+F32)/G6,1))</f>
        <v>0</v>
      </c>
    </row>
    <row r="8" spans="1:7">
      <c r="A8" s="118" t="s">
        <v>39</v>
      </c>
      <c r="B8" s="102"/>
      <c r="C8" s="588"/>
      <c r="D8" s="588"/>
      <c r="E8" s="589"/>
      <c r="F8" s="119" t="s">
        <v>40</v>
      </c>
      <c r="G8" s="120"/>
    </row>
    <row r="9" spans="1:7">
      <c r="A9" s="118" t="s">
        <v>41</v>
      </c>
      <c r="B9" s="102"/>
      <c r="C9" s="588"/>
      <c r="D9" s="588"/>
      <c r="E9" s="589"/>
      <c r="F9" s="102"/>
      <c r="G9" s="123"/>
    </row>
    <row r="10" spans="1:7">
      <c r="A10" s="118" t="s">
        <v>42</v>
      </c>
      <c r="B10" s="102"/>
      <c r="C10" s="588"/>
      <c r="D10" s="588"/>
      <c r="E10" s="588"/>
      <c r="F10" s="125"/>
      <c r="G10" s="126"/>
    </row>
    <row r="11" spans="1:7">
      <c r="A11" s="118" t="s">
        <v>43</v>
      </c>
      <c r="B11" s="102"/>
      <c r="C11" s="588"/>
      <c r="D11" s="588"/>
      <c r="E11" s="588"/>
      <c r="F11" s="128" t="s">
        <v>44</v>
      </c>
      <c r="G11" s="129"/>
    </row>
    <row r="12" spans="1:7">
      <c r="A12" s="131" t="s">
        <v>45</v>
      </c>
      <c r="B12" s="99"/>
      <c r="C12" s="590"/>
      <c r="D12" s="590"/>
      <c r="E12" s="590"/>
      <c r="F12" s="132" t="s">
        <v>46</v>
      </c>
      <c r="G12" s="133"/>
    </row>
    <row r="13" spans="1:7" ht="18" thickBot="1">
      <c r="A13" s="134" t="s">
        <v>47</v>
      </c>
      <c r="B13" s="135"/>
      <c r="C13" s="135"/>
      <c r="D13" s="135"/>
      <c r="E13" s="136"/>
      <c r="F13" s="136"/>
      <c r="G13" s="137"/>
    </row>
    <row r="14" spans="1:7" ht="13.8" thickBot="1">
      <c r="A14" s="138" t="s">
        <v>48</v>
      </c>
      <c r="B14" s="139"/>
      <c r="C14" s="140"/>
      <c r="D14" s="141" t="s">
        <v>49</v>
      </c>
      <c r="E14" s="142"/>
      <c r="F14" s="142"/>
      <c r="G14" s="140"/>
    </row>
    <row r="15" spans="1:7">
      <c r="A15" s="143"/>
      <c r="B15" s="144" t="s">
        <v>50</v>
      </c>
      <c r="C15" s="145">
        <f>'007 rekapitulace'!E17</f>
        <v>0</v>
      </c>
      <c r="D15" s="146" t="str">
        <f>'003 rekapitulace'!A21</f>
        <v>Ztížené výrobní podmínky</v>
      </c>
      <c r="E15" s="147"/>
      <c r="F15" s="148"/>
      <c r="G15" s="145">
        <f>'003 rekapitulace'!I21</f>
        <v>0</v>
      </c>
    </row>
    <row r="16" spans="1:7">
      <c r="A16" s="143" t="s">
        <v>51</v>
      </c>
      <c r="B16" s="144" t="s">
        <v>52</v>
      </c>
      <c r="C16" s="145">
        <f>'007 rekapitulace'!F17</f>
        <v>0</v>
      </c>
      <c r="D16" s="98" t="str">
        <f>'003 rekapitulace'!A22</f>
        <v>Oborová přirážka</v>
      </c>
      <c r="E16" s="149"/>
      <c r="F16" s="150"/>
      <c r="G16" s="145">
        <f>'003 rekapitulace'!I22</f>
        <v>0</v>
      </c>
    </row>
    <row r="17" spans="1:7">
      <c r="A17" s="143" t="s">
        <v>53</v>
      </c>
      <c r="B17" s="144" t="s">
        <v>54</v>
      </c>
      <c r="C17" s="145">
        <f>'003 rekapitulace'!H16</f>
        <v>0</v>
      </c>
      <c r="D17" s="98" t="str">
        <f>'003 rekapitulace'!A23</f>
        <v>Přesun stavebních kapacit</v>
      </c>
      <c r="E17" s="149"/>
      <c r="F17" s="150"/>
      <c r="G17" s="145">
        <f>'007 rekapitulace'!I24</f>
        <v>0</v>
      </c>
    </row>
    <row r="18" spans="1:7">
      <c r="A18" s="151" t="s">
        <v>55</v>
      </c>
      <c r="B18" s="152" t="s">
        <v>56</v>
      </c>
      <c r="C18" s="145">
        <f>'003 rekapitulace'!G16</f>
        <v>0</v>
      </c>
      <c r="D18" s="98" t="str">
        <f>'003 rekapitulace'!A24</f>
        <v>Mimostaveništní doprava</v>
      </c>
      <c r="E18" s="149"/>
      <c r="F18" s="150"/>
      <c r="G18" s="145">
        <f>'007 rekapitulace'!I25</f>
        <v>0</v>
      </c>
    </row>
    <row r="19" spans="1:7">
      <c r="A19" s="153" t="s">
        <v>57</v>
      </c>
      <c r="B19" s="144"/>
      <c r="C19" s="145">
        <f>SUM(C15:C18)</f>
        <v>0</v>
      </c>
      <c r="D19" s="98" t="str">
        <f>'003 rekapitulace'!A25</f>
        <v>Zařízení staveniště</v>
      </c>
      <c r="E19" s="149"/>
      <c r="F19" s="150"/>
      <c r="G19" s="145">
        <f>'007 rekapitulace'!I26</f>
        <v>0</v>
      </c>
    </row>
    <row r="20" spans="1:7">
      <c r="A20" s="153"/>
      <c r="B20" s="144"/>
      <c r="C20" s="145"/>
      <c r="D20" s="98" t="str">
        <f>'003 rekapitulace'!A26</f>
        <v>Provoz investora</v>
      </c>
      <c r="E20" s="149"/>
      <c r="F20" s="150"/>
      <c r="G20" s="145">
        <f>'003 rekapitulace'!I26</f>
        <v>0</v>
      </c>
    </row>
    <row r="21" spans="1:7">
      <c r="A21" s="153" t="s">
        <v>28</v>
      </c>
      <c r="B21" s="144"/>
      <c r="C21" s="145">
        <f>'003 rekapitulace'!I16</f>
        <v>0</v>
      </c>
      <c r="D21" s="98" t="str">
        <f>'003 rekapitulace'!A27</f>
        <v>Kompletační činnost (IČD)</v>
      </c>
      <c r="E21" s="149"/>
      <c r="F21" s="150"/>
      <c r="G21" s="145">
        <f>'007 rekapitulace'!I28</f>
        <v>0</v>
      </c>
    </row>
    <row r="22" spans="1:7">
      <c r="A22" s="154" t="s">
        <v>58</v>
      </c>
      <c r="B22" s="124"/>
      <c r="C22" s="145">
        <f>C19+C21</f>
        <v>0</v>
      </c>
      <c r="D22" s="98" t="s">
        <v>59</v>
      </c>
      <c r="E22" s="149"/>
      <c r="F22" s="150"/>
      <c r="G22" s="145">
        <v>0</v>
      </c>
    </row>
    <row r="23" spans="1:7" ht="13.8" thickBot="1">
      <c r="A23" s="586" t="s">
        <v>60</v>
      </c>
      <c r="B23" s="587"/>
      <c r="C23" s="155">
        <f>C22+G23</f>
        <v>0</v>
      </c>
      <c r="D23" s="156" t="s">
        <v>61</v>
      </c>
      <c r="E23" s="157"/>
      <c r="F23" s="158"/>
      <c r="G23" s="145">
        <f>SUM(G15:G22)</f>
        <v>0</v>
      </c>
    </row>
    <row r="24" spans="1:7">
      <c r="A24" s="159" t="s">
        <v>62</v>
      </c>
      <c r="B24" s="160"/>
      <c r="C24" s="161"/>
      <c r="D24" s="160" t="s">
        <v>63</v>
      </c>
      <c r="E24" s="160"/>
      <c r="F24" s="162" t="s">
        <v>64</v>
      </c>
      <c r="G24" s="163"/>
    </row>
    <row r="25" spans="1:7">
      <c r="A25" s="154" t="s">
        <v>65</v>
      </c>
      <c r="B25" s="124"/>
      <c r="C25" s="435" t="s">
        <v>399</v>
      </c>
      <c r="D25" s="124" t="s">
        <v>65</v>
      </c>
      <c r="E25" s="1"/>
      <c r="F25" s="165" t="s">
        <v>65</v>
      </c>
      <c r="G25" s="166"/>
    </row>
    <row r="26" spans="1:7">
      <c r="A26" s="154" t="s">
        <v>66</v>
      </c>
      <c r="B26" s="167"/>
      <c r="C26" s="434">
        <v>41866</v>
      </c>
      <c r="D26" s="124" t="s">
        <v>66</v>
      </c>
      <c r="E26" s="1"/>
      <c r="F26" s="165" t="s">
        <v>66</v>
      </c>
      <c r="G26" s="166"/>
    </row>
    <row r="27" spans="1:7">
      <c r="A27" s="154"/>
      <c r="B27" s="168"/>
      <c r="C27" s="164"/>
      <c r="D27" s="124"/>
      <c r="E27" s="1"/>
      <c r="F27" s="165"/>
      <c r="G27" s="166"/>
    </row>
    <row r="28" spans="1:7">
      <c r="A28" s="154" t="s">
        <v>67</v>
      </c>
      <c r="B28" s="124"/>
      <c r="C28" s="164"/>
      <c r="D28" s="165" t="s">
        <v>68</v>
      </c>
      <c r="E28" s="164"/>
      <c r="F28" s="169" t="s">
        <v>68</v>
      </c>
      <c r="G28" s="166"/>
    </row>
    <row r="29" spans="1:7">
      <c r="A29" s="154"/>
      <c r="B29" s="124"/>
      <c r="C29" s="170"/>
      <c r="D29" s="171"/>
      <c r="E29" s="170"/>
      <c r="F29" s="124"/>
      <c r="G29" s="166"/>
    </row>
    <row r="30" spans="1:7">
      <c r="A30" s="172" t="s">
        <v>11</v>
      </c>
      <c r="B30" s="173"/>
      <c r="C30" s="174">
        <v>21</v>
      </c>
      <c r="D30" s="173" t="s">
        <v>69</v>
      </c>
      <c r="E30" s="175"/>
      <c r="F30" s="581">
        <f>C23-F32</f>
        <v>0</v>
      </c>
      <c r="G30" s="582"/>
    </row>
    <row r="31" spans="1:7">
      <c r="A31" s="172" t="s">
        <v>70</v>
      </c>
      <c r="B31" s="173"/>
      <c r="C31" s="174">
        <f>C30</f>
        <v>21</v>
      </c>
      <c r="D31" s="173" t="s">
        <v>71</v>
      </c>
      <c r="E31" s="175"/>
      <c r="F31" s="581">
        <f>ROUND(PRODUCT(F30,C31/100),0)</f>
        <v>0</v>
      </c>
      <c r="G31" s="582"/>
    </row>
    <row r="32" spans="1:7">
      <c r="A32" s="172" t="s">
        <v>11</v>
      </c>
      <c r="B32" s="173"/>
      <c r="C32" s="174">
        <v>0</v>
      </c>
      <c r="D32" s="173" t="s">
        <v>71</v>
      </c>
      <c r="E32" s="175"/>
      <c r="F32" s="581">
        <v>0</v>
      </c>
      <c r="G32" s="582"/>
    </row>
    <row r="33" spans="1:7">
      <c r="A33" s="172" t="s">
        <v>70</v>
      </c>
      <c r="B33" s="176"/>
      <c r="C33" s="177">
        <f>C32</f>
        <v>0</v>
      </c>
      <c r="D33" s="173" t="s">
        <v>71</v>
      </c>
      <c r="E33" s="150"/>
      <c r="F33" s="581">
        <f>ROUND(PRODUCT(F32,C33/100),0)</f>
        <v>0</v>
      </c>
      <c r="G33" s="582"/>
    </row>
    <row r="34" spans="1:7" ht="16.2" thickBot="1">
      <c r="A34" s="178" t="s">
        <v>72</v>
      </c>
      <c r="B34" s="179"/>
      <c r="C34" s="179"/>
      <c r="D34" s="179"/>
      <c r="E34" s="180"/>
      <c r="F34" s="583">
        <f>ROUND(SUM(F30:F33),0)</f>
        <v>0</v>
      </c>
      <c r="G34" s="584"/>
    </row>
    <row r="35" spans="1:7">
      <c r="A35" s="1"/>
      <c r="B35" s="1"/>
      <c r="C35" s="1"/>
      <c r="D35" s="1"/>
      <c r="E35" s="1"/>
      <c r="F35" s="1"/>
      <c r="G35" s="1"/>
    </row>
    <row r="36" spans="1:7">
      <c r="A36" s="2" t="s">
        <v>73</v>
      </c>
      <c r="B36" s="2"/>
      <c r="C36" s="2"/>
      <c r="D36" s="2"/>
      <c r="E36" s="2"/>
      <c r="F36" s="2"/>
      <c r="G36" s="2"/>
    </row>
  </sheetData>
  <mergeCells count="11">
    <mergeCell ref="A23:B23"/>
    <mergeCell ref="C8:E8"/>
    <mergeCell ref="C9:E9"/>
    <mergeCell ref="C10:E10"/>
    <mergeCell ref="C11:E11"/>
    <mergeCell ref="C12:E12"/>
    <mergeCell ref="F30:G30"/>
    <mergeCell ref="F31:G31"/>
    <mergeCell ref="F32:G32"/>
    <mergeCell ref="F33:G33"/>
    <mergeCell ref="F34:G3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30"/>
  <sheetViews>
    <sheetView topLeftCell="A13" workbookViewId="0">
      <selection activeCell="F26" sqref="F26"/>
    </sheetView>
  </sheetViews>
  <sheetFormatPr defaultRowHeight="13.2"/>
  <cols>
    <col min="4" max="4" width="11.5546875" customWidth="1"/>
  </cols>
  <sheetData>
    <row r="1" spans="1:9" ht="13.8" thickTop="1">
      <c r="A1" s="591" t="s">
        <v>2</v>
      </c>
      <c r="B1" s="592"/>
      <c r="C1" s="183"/>
      <c r="D1" s="184"/>
      <c r="E1" s="185"/>
      <c r="F1" s="184"/>
      <c r="G1" s="186" t="s">
        <v>74</v>
      </c>
      <c r="H1" s="187" t="s">
        <v>305</v>
      </c>
      <c r="I1" s="188"/>
    </row>
    <row r="2" spans="1:9" ht="13.8" thickBot="1">
      <c r="A2" s="593" t="s">
        <v>75</v>
      </c>
      <c r="B2" s="594"/>
      <c r="C2" s="189" t="s">
        <v>394</v>
      </c>
      <c r="D2" s="190"/>
      <c r="E2" s="191"/>
      <c r="F2" s="190"/>
      <c r="G2" s="595"/>
      <c r="H2" s="596"/>
      <c r="I2" s="597"/>
    </row>
    <row r="3" spans="1:9" ht="13.8" thickTop="1"/>
    <row r="5" spans="1:9" ht="17.399999999999999">
      <c r="A5" s="192" t="s">
        <v>76</v>
      </c>
      <c r="B5" s="193"/>
      <c r="C5" s="193"/>
      <c r="D5" s="193"/>
      <c r="E5" s="194"/>
      <c r="F5" s="193"/>
      <c r="G5" s="193"/>
      <c r="H5" s="193"/>
      <c r="I5" s="193"/>
    </row>
    <row r="6" spans="1:9" ht="13.8" thickBot="1">
      <c r="A6" s="1"/>
      <c r="B6" s="1"/>
      <c r="C6" s="1"/>
      <c r="D6" s="1"/>
      <c r="E6" s="1"/>
      <c r="F6" s="1"/>
      <c r="G6" s="1"/>
      <c r="H6" s="1"/>
      <c r="I6" s="1"/>
    </row>
    <row r="7" spans="1:9" ht="13.8" thickBot="1">
      <c r="A7" s="195"/>
      <c r="B7" s="196" t="s">
        <v>77</v>
      </c>
      <c r="C7" s="196"/>
      <c r="D7" s="197"/>
      <c r="E7" s="198" t="s">
        <v>24</v>
      </c>
      <c r="F7" s="199" t="s">
        <v>25</v>
      </c>
      <c r="G7" s="199" t="s">
        <v>26</v>
      </c>
      <c r="H7" s="199" t="s">
        <v>27</v>
      </c>
      <c r="I7" s="200" t="s">
        <v>28</v>
      </c>
    </row>
    <row r="8" spans="1:9">
      <c r="A8" s="249" t="s">
        <v>304</v>
      </c>
      <c r="B8" s="62" t="s">
        <v>86</v>
      </c>
      <c r="C8" s="124"/>
      <c r="D8" s="201"/>
      <c r="E8" s="250">
        <f>'007 rybník Kotvice'!G6</f>
        <v>0</v>
      </c>
      <c r="F8" s="251">
        <f>'003 oprava Mlýnský rybník'!AZ15</f>
        <v>0</v>
      </c>
      <c r="G8" s="251">
        <f>'003 oprava Mlýnský rybník'!BA15</f>
        <v>0</v>
      </c>
      <c r="H8" s="251">
        <f>'003 oprava Mlýnský rybník'!BB15</f>
        <v>0</v>
      </c>
      <c r="I8" s="252">
        <f>'003 oprava Mlýnský rybník'!BC15</f>
        <v>0</v>
      </c>
    </row>
    <row r="9" spans="1:9">
      <c r="A9" s="249" t="s">
        <v>159</v>
      </c>
      <c r="B9" s="62" t="s">
        <v>97</v>
      </c>
      <c r="C9" s="124"/>
      <c r="D9" s="201"/>
      <c r="E9" s="250">
        <f>'007 rybník Kotvice'!G16</f>
        <v>0</v>
      </c>
      <c r="F9" s="251">
        <f>'003 oprava Mlýnský rybník'!AZ22</f>
        <v>0</v>
      </c>
      <c r="G9" s="251">
        <f>'003 oprava Mlýnský rybník'!BA22</f>
        <v>0</v>
      </c>
      <c r="H9" s="251">
        <f>'003 oprava Mlýnský rybník'!BB22</f>
        <v>0</v>
      </c>
      <c r="I9" s="252">
        <f>'003 oprava Mlýnský rybník'!BC22</f>
        <v>0</v>
      </c>
    </row>
    <row r="10" spans="1:9">
      <c r="A10" s="249" t="s">
        <v>172</v>
      </c>
      <c r="B10" s="62" t="s">
        <v>173</v>
      </c>
      <c r="C10" s="124"/>
      <c r="D10" s="201"/>
      <c r="E10" s="250">
        <f>'007 rybník Kotvice'!G26</f>
        <v>0</v>
      </c>
      <c r="F10" s="251"/>
      <c r="G10" s="251"/>
      <c r="H10" s="251"/>
      <c r="I10" s="252"/>
    </row>
    <row r="11" spans="1:9">
      <c r="A11" s="249" t="s">
        <v>180</v>
      </c>
      <c r="B11" s="62" t="s">
        <v>238</v>
      </c>
      <c r="C11" s="124"/>
      <c r="D11" s="201"/>
      <c r="E11" s="250">
        <f>'007 rybník Kotvice'!G29</f>
        <v>0</v>
      </c>
      <c r="F11" s="251">
        <f>'003 oprava Mlýnský rybník'!AZ42</f>
        <v>0</v>
      </c>
      <c r="G11" s="251">
        <f>'003 oprava Mlýnský rybník'!BA42</f>
        <v>0</v>
      </c>
      <c r="H11" s="251">
        <f>'003 oprava Mlýnský rybník'!BB42</f>
        <v>0</v>
      </c>
      <c r="I11" s="252">
        <f>'003 oprava Mlýnský rybník'!BC42</f>
        <v>0</v>
      </c>
    </row>
    <row r="12" spans="1:9">
      <c r="A12" s="249" t="s">
        <v>101</v>
      </c>
      <c r="B12" s="62" t="s">
        <v>236</v>
      </c>
      <c r="C12" s="124"/>
      <c r="D12" s="201"/>
      <c r="E12" s="250">
        <f>'007 rybník Kotvice'!G31</f>
        <v>0</v>
      </c>
      <c r="F12" s="251">
        <f>'003 oprava Mlýnský rybník'!AZ58</f>
        <v>0</v>
      </c>
      <c r="G12" s="251">
        <f>'003 oprava Mlýnský rybník'!BA58</f>
        <v>0</v>
      </c>
      <c r="H12" s="251">
        <f>'003 oprava Mlýnský rybník'!BB58</f>
        <v>0</v>
      </c>
      <c r="I12" s="252">
        <f>'003 oprava Mlýnský rybník'!BC58</f>
        <v>0</v>
      </c>
    </row>
    <row r="13" spans="1:9">
      <c r="A13" s="249" t="s">
        <v>185</v>
      </c>
      <c r="B13" s="62" t="s">
        <v>269</v>
      </c>
      <c r="C13" s="124"/>
      <c r="D13" s="201"/>
      <c r="E13" s="250">
        <v>0</v>
      </c>
      <c r="F13" s="251">
        <f>'007 rybník Kotvice'!G21</f>
        <v>0</v>
      </c>
      <c r="G13" s="251">
        <f>'003 oprava Mlýnský rybník'!BA64</f>
        <v>0</v>
      </c>
      <c r="H13" s="251">
        <f>'003 oprava Mlýnský rybník'!BB64</f>
        <v>0</v>
      </c>
      <c r="I13" s="252">
        <f>'003 oprava Mlýnský rybník'!BC64</f>
        <v>0</v>
      </c>
    </row>
    <row r="14" spans="1:9">
      <c r="A14" s="249" t="s">
        <v>104</v>
      </c>
      <c r="B14" s="62" t="s">
        <v>105</v>
      </c>
      <c r="C14" s="124"/>
      <c r="D14" s="201"/>
      <c r="E14" s="250">
        <v>0</v>
      </c>
      <c r="F14" s="251">
        <f>'007 rybník Kotvice'!G33</f>
        <v>0</v>
      </c>
      <c r="G14" s="251">
        <v>0</v>
      </c>
      <c r="H14" s="251">
        <v>0</v>
      </c>
      <c r="I14" s="252">
        <v>0</v>
      </c>
    </row>
    <row r="15" spans="1:9">
      <c r="A15" s="249" t="s">
        <v>111</v>
      </c>
      <c r="B15" s="62" t="s">
        <v>112</v>
      </c>
      <c r="C15" s="124"/>
      <c r="D15" s="201"/>
      <c r="E15" s="250">
        <v>0</v>
      </c>
      <c r="F15" s="251">
        <f>'007 rybník Kotvice'!G57</f>
        <v>0</v>
      </c>
      <c r="G15" s="251"/>
      <c r="H15" s="251"/>
      <c r="I15" s="252"/>
    </row>
    <row r="16" spans="1:9" ht="13.8" thickBot="1">
      <c r="A16" s="249"/>
      <c r="B16" s="62" t="s">
        <v>504</v>
      </c>
      <c r="C16" s="124"/>
      <c r="D16" s="201"/>
      <c r="E16" s="250">
        <f>'007 rybník Kotvice'!G59</f>
        <v>0</v>
      </c>
      <c r="F16" s="251"/>
      <c r="G16" s="251"/>
      <c r="H16" s="251"/>
      <c r="I16" s="252"/>
    </row>
    <row r="17" spans="1:12" ht="13.8" thickBot="1">
      <c r="A17" s="202"/>
      <c r="B17" s="203" t="s">
        <v>78</v>
      </c>
      <c r="C17" s="203"/>
      <c r="D17" s="204"/>
      <c r="E17" s="205">
        <f>SUM(E8:E16)</f>
        <v>0</v>
      </c>
      <c r="F17" s="206">
        <f>SUM(F8:F16)</f>
        <v>0</v>
      </c>
      <c r="G17" s="206">
        <f>SUM(G8:G16)</f>
        <v>0</v>
      </c>
      <c r="H17" s="206">
        <f>SUM(H8:H16)</f>
        <v>0</v>
      </c>
      <c r="I17" s="207">
        <f>SUM(I8:I16)</f>
        <v>0</v>
      </c>
      <c r="K17" s="319"/>
      <c r="L17" s="319"/>
    </row>
    <row r="18" spans="1:12">
      <c r="A18" s="124"/>
      <c r="B18" s="124"/>
      <c r="C18" s="124"/>
      <c r="D18" s="124"/>
      <c r="E18" s="124"/>
      <c r="F18" s="124"/>
      <c r="G18" s="124"/>
      <c r="H18" s="124"/>
      <c r="I18" s="124"/>
    </row>
    <row r="19" spans="1:12" ht="17.399999999999999">
      <c r="A19" s="193" t="s">
        <v>79</v>
      </c>
      <c r="B19" s="193"/>
      <c r="C19" s="193"/>
      <c r="D19" s="193"/>
      <c r="E19" s="193"/>
      <c r="F19" s="193"/>
      <c r="G19" s="208"/>
      <c r="H19" s="193"/>
      <c r="I19" s="193"/>
    </row>
    <row r="20" spans="1:12" ht="13.8" thickBot="1">
      <c r="A20" s="1"/>
      <c r="B20" s="1"/>
      <c r="C20" s="1"/>
      <c r="D20" s="1"/>
      <c r="E20" s="1"/>
      <c r="F20" s="1"/>
      <c r="G20" s="1"/>
      <c r="H20" s="1"/>
      <c r="I20" s="1"/>
    </row>
    <row r="21" spans="1:12">
      <c r="A21" s="159" t="s">
        <v>80</v>
      </c>
      <c r="B21" s="160"/>
      <c r="C21" s="160"/>
      <c r="D21" s="209"/>
      <c r="E21" s="210" t="s">
        <v>81</v>
      </c>
      <c r="F21" s="211" t="s">
        <v>12</v>
      </c>
      <c r="G21" s="212" t="s">
        <v>82</v>
      </c>
      <c r="H21" s="213"/>
      <c r="I21" s="214" t="s">
        <v>81</v>
      </c>
    </row>
    <row r="22" spans="1:12">
      <c r="A22" s="153" t="s">
        <v>114</v>
      </c>
      <c r="B22" s="144"/>
      <c r="C22" s="144"/>
      <c r="D22" s="215"/>
      <c r="E22" s="216"/>
      <c r="F22" s="217"/>
      <c r="G22" s="218">
        <v>0</v>
      </c>
      <c r="H22" s="219"/>
      <c r="I22" s="220">
        <f t="shared" ref="I22:I29" si="0">E22+F22*G22/100</f>
        <v>0</v>
      </c>
    </row>
    <row r="23" spans="1:12">
      <c r="A23" s="153" t="s">
        <v>115</v>
      </c>
      <c r="B23" s="144"/>
      <c r="C23" s="144"/>
      <c r="D23" s="215"/>
      <c r="E23" s="216"/>
      <c r="F23" s="217"/>
      <c r="G23" s="218">
        <v>0</v>
      </c>
      <c r="H23" s="219"/>
      <c r="I23" s="220">
        <f t="shared" si="0"/>
        <v>0</v>
      </c>
    </row>
    <row r="24" spans="1:12">
      <c r="A24" s="153" t="s">
        <v>116</v>
      </c>
      <c r="B24" s="144"/>
      <c r="C24" s="144"/>
      <c r="D24" s="215"/>
      <c r="E24" s="216"/>
      <c r="F24" s="217"/>
      <c r="G24" s="218">
        <v>0</v>
      </c>
      <c r="H24" s="219"/>
      <c r="I24" s="220">
        <f t="shared" si="0"/>
        <v>0</v>
      </c>
    </row>
    <row r="25" spans="1:12">
      <c r="A25" s="153" t="s">
        <v>117</v>
      </c>
      <c r="B25" s="144"/>
      <c r="C25" s="144"/>
      <c r="D25" s="215"/>
      <c r="E25" s="216"/>
      <c r="F25" s="217"/>
      <c r="G25" s="218">
        <v>0</v>
      </c>
      <c r="H25" s="219"/>
      <c r="I25" s="220">
        <v>0</v>
      </c>
    </row>
    <row r="26" spans="1:12">
      <c r="A26" s="153" t="s">
        <v>118</v>
      </c>
      <c r="B26" s="144"/>
      <c r="C26" s="144"/>
      <c r="D26" s="215"/>
      <c r="E26" s="216"/>
      <c r="F26" s="217"/>
      <c r="G26" s="218">
        <v>0</v>
      </c>
      <c r="H26" s="219"/>
      <c r="I26" s="220">
        <f t="shared" si="0"/>
        <v>0</v>
      </c>
    </row>
    <row r="27" spans="1:12">
      <c r="A27" s="153" t="s">
        <v>119</v>
      </c>
      <c r="B27" s="144"/>
      <c r="C27" s="144"/>
      <c r="D27" s="215"/>
      <c r="E27" s="216"/>
      <c r="F27" s="217"/>
      <c r="G27" s="218">
        <v>0</v>
      </c>
      <c r="H27" s="219"/>
      <c r="I27" s="220">
        <f t="shared" si="0"/>
        <v>0</v>
      </c>
    </row>
    <row r="28" spans="1:12">
      <c r="A28" s="153" t="s">
        <v>120</v>
      </c>
      <c r="B28" s="144"/>
      <c r="C28" s="144"/>
      <c r="D28" s="215"/>
      <c r="E28" s="216"/>
      <c r="F28" s="217"/>
      <c r="G28" s="218"/>
      <c r="H28" s="219"/>
      <c r="I28" s="220">
        <f t="shared" si="0"/>
        <v>0</v>
      </c>
    </row>
    <row r="29" spans="1:12">
      <c r="A29" s="153" t="s">
        <v>121</v>
      </c>
      <c r="B29" s="144"/>
      <c r="C29" s="144"/>
      <c r="D29" s="215"/>
      <c r="E29" s="216"/>
      <c r="F29" s="217"/>
      <c r="G29" s="218">
        <v>0</v>
      </c>
      <c r="H29" s="219"/>
      <c r="I29" s="220">
        <f t="shared" si="0"/>
        <v>0</v>
      </c>
    </row>
    <row r="30" spans="1:12" ht="13.8" thickBot="1">
      <c r="A30" s="221"/>
      <c r="B30" s="222" t="s">
        <v>83</v>
      </c>
      <c r="C30" s="223"/>
      <c r="D30" s="224"/>
      <c r="E30" s="225"/>
      <c r="F30" s="226"/>
      <c r="G30" s="226"/>
      <c r="H30" s="598">
        <f>SUM(I22:I29)</f>
        <v>0</v>
      </c>
      <c r="I30" s="599"/>
    </row>
  </sheetData>
  <mergeCells count="4">
    <mergeCell ref="H30:I30"/>
    <mergeCell ref="A1:B1"/>
    <mergeCell ref="A2:B2"/>
    <mergeCell ref="G2:I2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78"/>
  <sheetViews>
    <sheetView topLeftCell="A58" workbookViewId="0">
      <selection activeCell="F75" sqref="F75:F77"/>
    </sheetView>
  </sheetViews>
  <sheetFormatPr defaultRowHeight="13.2"/>
  <cols>
    <col min="1" max="1" width="4.5546875" style="418" customWidth="1"/>
    <col min="2" max="2" width="13.77734375" style="381" customWidth="1"/>
    <col min="3" max="3" width="58.77734375" style="381" customWidth="1"/>
    <col min="4" max="4" width="7" style="381" customWidth="1"/>
    <col min="5" max="5" width="9.109375" style="381" bestFit="1" customWidth="1"/>
    <col min="6" max="6" width="10.33203125" style="381" customWidth="1"/>
    <col min="7" max="7" width="12.33203125" style="381" customWidth="1"/>
    <col min="8" max="16384" width="8.88671875" style="381"/>
  </cols>
  <sheetData>
    <row r="1" spans="1:9">
      <c r="A1" s="631" t="s">
        <v>398</v>
      </c>
      <c r="B1" s="631"/>
      <c r="C1" s="631"/>
      <c r="D1" s="631"/>
      <c r="E1" s="631"/>
      <c r="F1" s="631"/>
      <c r="G1" s="382"/>
      <c r="H1" s="382"/>
      <c r="I1" s="382"/>
    </row>
    <row r="2" spans="1:9">
      <c r="A2" s="632"/>
      <c r="B2" s="632"/>
      <c r="C2" s="632"/>
      <c r="D2" s="632"/>
      <c r="E2" s="632"/>
      <c r="F2" s="632"/>
      <c r="G2" s="382"/>
      <c r="H2" s="382"/>
      <c r="I2" s="382"/>
    </row>
    <row r="3" spans="1:9" ht="13.8" thickBot="1">
      <c r="A3" s="632"/>
      <c r="B3" s="632"/>
      <c r="C3" s="632"/>
      <c r="D3" s="632"/>
      <c r="E3" s="632"/>
      <c r="F3" s="632"/>
      <c r="G3" s="382"/>
      <c r="H3" s="382"/>
      <c r="I3" s="382"/>
    </row>
    <row r="4" spans="1:9">
      <c r="A4" s="260" t="s">
        <v>126</v>
      </c>
      <c r="B4" s="261" t="s">
        <v>127</v>
      </c>
      <c r="C4" s="261" t="s">
        <v>128</v>
      </c>
      <c r="D4" s="262" t="s">
        <v>129</v>
      </c>
      <c r="E4" s="262" t="s">
        <v>130</v>
      </c>
      <c r="F4" s="263" t="s">
        <v>131</v>
      </c>
      <c r="G4" s="533"/>
      <c r="H4" s="604" t="s">
        <v>132</v>
      </c>
      <c r="I4" s="605"/>
    </row>
    <row r="5" spans="1:9" ht="13.8" thickBot="1">
      <c r="A5" s="383" t="s">
        <v>1</v>
      </c>
      <c r="B5" s="384" t="s">
        <v>1</v>
      </c>
      <c r="C5" s="385" t="s">
        <v>133</v>
      </c>
      <c r="D5" s="386" t="s">
        <v>1</v>
      </c>
      <c r="E5" s="384" t="s">
        <v>1</v>
      </c>
      <c r="F5" s="387" t="s">
        <v>134</v>
      </c>
      <c r="G5" s="388" t="s">
        <v>135</v>
      </c>
      <c r="H5" s="389" t="s">
        <v>131</v>
      </c>
      <c r="I5" s="388" t="s">
        <v>135</v>
      </c>
    </row>
    <row r="6" spans="1:9">
      <c r="A6" s="390"/>
      <c r="B6" s="392" t="s">
        <v>136</v>
      </c>
      <c r="C6" s="622" t="s">
        <v>86</v>
      </c>
      <c r="D6" s="623"/>
      <c r="E6" s="623"/>
      <c r="F6" s="623"/>
      <c r="G6" s="393">
        <f>SUM(G7:G15)</f>
        <v>0</v>
      </c>
      <c r="H6" s="394"/>
      <c r="I6" s="393">
        <f>SUM(I7:I8)</f>
        <v>0</v>
      </c>
    </row>
    <row r="7" spans="1:9">
      <c r="A7" s="277" t="s">
        <v>85</v>
      </c>
      <c r="B7" s="278" t="s">
        <v>137</v>
      </c>
      <c r="C7" s="278" t="s">
        <v>138</v>
      </c>
      <c r="D7" s="277" t="s">
        <v>98</v>
      </c>
      <c r="E7" s="279">
        <v>15</v>
      </c>
      <c r="F7" s="279"/>
      <c r="G7" s="279">
        <f t="shared" ref="G7:G15" si="0">ROUND(E7*F7,2)</f>
        <v>0</v>
      </c>
      <c r="H7" s="279">
        <v>0</v>
      </c>
      <c r="I7" s="279">
        <f t="shared" ref="I7:I15" si="1">E7*H7</f>
        <v>0</v>
      </c>
    </row>
    <row r="8" spans="1:9">
      <c r="A8" s="277" t="s">
        <v>139</v>
      </c>
      <c r="B8" s="278" t="s">
        <v>295</v>
      </c>
      <c r="C8" s="278" t="s">
        <v>296</v>
      </c>
      <c r="D8" s="277" t="s">
        <v>94</v>
      </c>
      <c r="E8" s="279">
        <v>3</v>
      </c>
      <c r="F8" s="279"/>
      <c r="G8" s="279">
        <f t="shared" ref="G8" si="2">ROUND(E8*F8,2)</f>
        <v>0</v>
      </c>
      <c r="H8" s="279">
        <v>0</v>
      </c>
      <c r="I8" s="279">
        <f t="shared" si="1"/>
        <v>0</v>
      </c>
    </row>
    <row r="9" spans="1:9">
      <c r="A9" s="277" t="s">
        <v>140</v>
      </c>
      <c r="B9" s="278" t="s">
        <v>141</v>
      </c>
      <c r="C9" s="278" t="s">
        <v>142</v>
      </c>
      <c r="D9" s="277" t="s">
        <v>143</v>
      </c>
      <c r="E9" s="280">
        <v>20</v>
      </c>
      <c r="F9" s="279"/>
      <c r="G9" s="279">
        <f t="shared" si="0"/>
        <v>0</v>
      </c>
      <c r="H9" s="279"/>
      <c r="I9" s="279"/>
    </row>
    <row r="10" spans="1:9">
      <c r="A10" s="277" t="s">
        <v>144</v>
      </c>
      <c r="B10" s="278" t="s">
        <v>91</v>
      </c>
      <c r="C10" s="278" t="s">
        <v>145</v>
      </c>
      <c r="D10" s="277" t="s">
        <v>92</v>
      </c>
      <c r="E10" s="279">
        <v>3</v>
      </c>
      <c r="F10" s="279"/>
      <c r="G10" s="279">
        <f t="shared" si="0"/>
        <v>0</v>
      </c>
      <c r="H10" s="279"/>
      <c r="I10" s="279"/>
    </row>
    <row r="11" spans="1:9">
      <c r="A11" s="277" t="s">
        <v>146</v>
      </c>
      <c r="B11" s="278" t="s">
        <v>147</v>
      </c>
      <c r="C11" s="278" t="s">
        <v>261</v>
      </c>
      <c r="D11" s="277" t="s">
        <v>94</v>
      </c>
      <c r="E11" s="279">
        <v>5.28</v>
      </c>
      <c r="F11" s="279"/>
      <c r="G11" s="279">
        <f t="shared" si="0"/>
        <v>0</v>
      </c>
      <c r="H11" s="279">
        <v>0</v>
      </c>
      <c r="I11" s="279">
        <f t="shared" si="1"/>
        <v>0</v>
      </c>
    </row>
    <row r="12" spans="1:9">
      <c r="A12" s="277" t="s">
        <v>148</v>
      </c>
      <c r="B12" s="278" t="s">
        <v>149</v>
      </c>
      <c r="C12" s="278" t="s">
        <v>150</v>
      </c>
      <c r="D12" s="277" t="s">
        <v>94</v>
      </c>
      <c r="E12" s="279">
        <v>0.77</v>
      </c>
      <c r="F12" s="279"/>
      <c r="G12" s="279">
        <f t="shared" si="0"/>
        <v>0</v>
      </c>
      <c r="H12" s="279">
        <v>0</v>
      </c>
      <c r="I12" s="279">
        <f t="shared" si="1"/>
        <v>0</v>
      </c>
    </row>
    <row r="13" spans="1:9">
      <c r="A13" s="277" t="s">
        <v>151</v>
      </c>
      <c r="B13" s="278" t="s">
        <v>264</v>
      </c>
      <c r="C13" s="278" t="s">
        <v>265</v>
      </c>
      <c r="D13" s="277" t="s">
        <v>94</v>
      </c>
      <c r="E13" s="279">
        <v>6.05</v>
      </c>
      <c r="F13" s="279"/>
      <c r="G13" s="279">
        <f t="shared" si="0"/>
        <v>0</v>
      </c>
      <c r="H13" s="279">
        <v>0</v>
      </c>
      <c r="I13" s="279">
        <f t="shared" si="1"/>
        <v>0</v>
      </c>
    </row>
    <row r="14" spans="1:9">
      <c r="A14" s="277" t="s">
        <v>154</v>
      </c>
      <c r="B14" s="278" t="s">
        <v>262</v>
      </c>
      <c r="C14" s="278" t="s">
        <v>263</v>
      </c>
      <c r="D14" s="277" t="s">
        <v>94</v>
      </c>
      <c r="E14" s="279">
        <v>6.05</v>
      </c>
      <c r="F14" s="279"/>
      <c r="G14" s="279">
        <f t="shared" si="0"/>
        <v>0</v>
      </c>
      <c r="H14" s="279">
        <v>0</v>
      </c>
      <c r="I14" s="279">
        <f t="shared" si="1"/>
        <v>0</v>
      </c>
    </row>
    <row r="15" spans="1:9">
      <c r="A15" s="277" t="s">
        <v>156</v>
      </c>
      <c r="B15" s="278" t="s">
        <v>157</v>
      </c>
      <c r="C15" s="278" t="s">
        <v>158</v>
      </c>
      <c r="D15" s="277" t="s">
        <v>98</v>
      </c>
      <c r="E15" s="279">
        <v>60.5</v>
      </c>
      <c r="F15" s="279"/>
      <c r="G15" s="279">
        <f t="shared" si="0"/>
        <v>0</v>
      </c>
      <c r="H15" s="279">
        <v>0</v>
      </c>
      <c r="I15" s="279">
        <f t="shared" si="1"/>
        <v>0</v>
      </c>
    </row>
    <row r="16" spans="1:9">
      <c r="A16" s="395"/>
      <c r="B16" s="379" t="s">
        <v>159</v>
      </c>
      <c r="C16" s="606" t="s">
        <v>97</v>
      </c>
      <c r="D16" s="607"/>
      <c r="E16" s="607"/>
      <c r="F16" s="607"/>
      <c r="G16" s="285">
        <f>SUM(G17:G20)</f>
        <v>0</v>
      </c>
      <c r="H16" s="286"/>
      <c r="I16" s="285">
        <f>SUM(I17:I18)</f>
        <v>16.3911418</v>
      </c>
    </row>
    <row r="17" spans="1:9">
      <c r="A17" s="277" t="s">
        <v>160</v>
      </c>
      <c r="B17" s="278" t="s">
        <v>325</v>
      </c>
      <c r="C17" s="288" t="s">
        <v>486</v>
      </c>
      <c r="D17" s="277" t="s">
        <v>94</v>
      </c>
      <c r="E17" s="279">
        <v>5.83</v>
      </c>
      <c r="F17" s="279"/>
      <c r="G17" s="279">
        <f>ROUND(E17*F17,2)</f>
        <v>0</v>
      </c>
      <c r="H17" s="279">
        <v>2.5249999999999999</v>
      </c>
      <c r="I17" s="279">
        <f>E17*H17</f>
        <v>14.720749999999999</v>
      </c>
    </row>
    <row r="18" spans="1:9">
      <c r="A18" s="277" t="s">
        <v>161</v>
      </c>
      <c r="B18" s="278" t="s">
        <v>162</v>
      </c>
      <c r="C18" s="278" t="s">
        <v>268</v>
      </c>
      <c r="D18" s="277" t="s">
        <v>94</v>
      </c>
      <c r="E18" s="279">
        <v>0.77</v>
      </c>
      <c r="F18" s="279"/>
      <c r="G18" s="279">
        <f>ROUND(E18*F18,2)</f>
        <v>0</v>
      </c>
      <c r="H18" s="279">
        <v>2.16934</v>
      </c>
      <c r="I18" s="279">
        <f>E18*H18</f>
        <v>1.6703918</v>
      </c>
    </row>
    <row r="19" spans="1:9">
      <c r="A19" s="418">
        <v>12</v>
      </c>
      <c r="B19" s="278" t="s">
        <v>317</v>
      </c>
      <c r="C19" s="278" t="s">
        <v>315</v>
      </c>
      <c r="D19" s="277" t="s">
        <v>98</v>
      </c>
      <c r="E19" s="279">
        <v>0.48</v>
      </c>
      <c r="F19" s="279"/>
      <c r="G19" s="279">
        <f>ROUND(E19*F19,2)</f>
        <v>0</v>
      </c>
      <c r="H19" s="416"/>
      <c r="I19" s="416"/>
    </row>
    <row r="20" spans="1:9">
      <c r="A20" s="277" t="s">
        <v>167</v>
      </c>
      <c r="B20" s="534" t="s">
        <v>318</v>
      </c>
      <c r="C20" s="534" t="s">
        <v>316</v>
      </c>
      <c r="D20" s="540" t="s">
        <v>98</v>
      </c>
      <c r="E20" s="535">
        <v>0.48</v>
      </c>
      <c r="F20" s="535"/>
      <c r="G20" s="535">
        <f>ROUND(E20*F20,2)</f>
        <v>0</v>
      </c>
      <c r="H20" s="535"/>
      <c r="I20" s="535"/>
    </row>
    <row r="21" spans="1:9">
      <c r="A21" s="315"/>
      <c r="B21" s="289" t="s">
        <v>185</v>
      </c>
      <c r="C21" s="633" t="s">
        <v>514</v>
      </c>
      <c r="D21" s="634"/>
      <c r="E21" s="634"/>
      <c r="F21" s="634"/>
      <c r="G21" s="292">
        <f>SUM(G22:G25)</f>
        <v>0</v>
      </c>
      <c r="H21" s="536"/>
      <c r="I21" s="292">
        <f>SUM(I22:I24)</f>
        <v>0.35</v>
      </c>
    </row>
    <row r="22" spans="1:9">
      <c r="A22" s="316" t="s">
        <v>170</v>
      </c>
      <c r="B22" s="282" t="s">
        <v>164</v>
      </c>
      <c r="C22" s="278" t="s">
        <v>326</v>
      </c>
      <c r="D22" s="277" t="s">
        <v>100</v>
      </c>
      <c r="E22" s="280">
        <v>169.6</v>
      </c>
      <c r="F22" s="279"/>
      <c r="G22" s="279">
        <f>ROUND(E22*F22,2)</f>
        <v>0</v>
      </c>
      <c r="H22" s="279"/>
      <c r="I22" s="279">
        <v>0.16900000000000001</v>
      </c>
    </row>
    <row r="23" spans="1:9">
      <c r="A23" s="489" t="s">
        <v>174</v>
      </c>
      <c r="B23" s="404" t="s">
        <v>187</v>
      </c>
      <c r="C23" s="405" t="s">
        <v>322</v>
      </c>
      <c r="D23" s="406" t="s">
        <v>100</v>
      </c>
      <c r="E23" s="407">
        <v>6</v>
      </c>
      <c r="F23" s="407"/>
      <c r="G23" s="407">
        <f>ROUND(E23*F23,2)</f>
        <v>0</v>
      </c>
      <c r="H23" s="407">
        <v>6.0000000000000002E-5</v>
      </c>
      <c r="I23" s="407">
        <v>6.0000000000000001E-3</v>
      </c>
    </row>
    <row r="24" spans="1:9">
      <c r="A24" s="467" t="s">
        <v>177</v>
      </c>
      <c r="B24" s="282" t="s">
        <v>189</v>
      </c>
      <c r="C24" s="278" t="s">
        <v>327</v>
      </c>
      <c r="D24" s="277" t="s">
        <v>100</v>
      </c>
      <c r="E24" s="279">
        <v>175.6</v>
      </c>
      <c r="F24" s="279"/>
      <c r="G24" s="279">
        <f>ROUND(E24*F24,2)</f>
        <v>0</v>
      </c>
      <c r="H24" s="279"/>
      <c r="I24" s="279">
        <v>0.17499999999999999</v>
      </c>
    </row>
    <row r="25" spans="1:9">
      <c r="A25" s="545" t="s">
        <v>179</v>
      </c>
      <c r="B25" s="448" t="s">
        <v>371</v>
      </c>
      <c r="C25" s="448" t="s">
        <v>372</v>
      </c>
      <c r="D25" s="449" t="s">
        <v>103</v>
      </c>
      <c r="E25" s="448">
        <v>0.35</v>
      </c>
      <c r="F25" s="280"/>
      <c r="G25" s="448">
        <f>ROUND(E25*F25,2)</f>
        <v>0</v>
      </c>
      <c r="H25" s="279"/>
      <c r="I25" s="410"/>
    </row>
    <row r="26" spans="1:9">
      <c r="A26" s="537"/>
      <c r="B26" s="289" t="s">
        <v>172</v>
      </c>
      <c r="C26" s="606" t="s">
        <v>173</v>
      </c>
      <c r="D26" s="607"/>
      <c r="E26" s="607"/>
      <c r="F26" s="607"/>
      <c r="G26" s="285">
        <f>SUM(G27:G28)</f>
        <v>0</v>
      </c>
      <c r="H26" s="286"/>
      <c r="I26" s="285">
        <f>SUM(I27:I28)</f>
        <v>4.8</v>
      </c>
    </row>
    <row r="27" spans="1:9">
      <c r="A27" s="489" t="s">
        <v>182</v>
      </c>
      <c r="B27" s="538" t="s">
        <v>175</v>
      </c>
      <c r="C27" s="278" t="s">
        <v>176</v>
      </c>
      <c r="D27" s="277" t="s">
        <v>99</v>
      </c>
      <c r="E27" s="279">
        <v>10</v>
      </c>
      <c r="F27" s="279"/>
      <c r="G27" s="279">
        <f>ROUND(E27*F27,2)</f>
        <v>0</v>
      </c>
      <c r="H27" s="279"/>
      <c r="I27" s="279"/>
    </row>
    <row r="28" spans="1:9">
      <c r="A28" s="426" t="s">
        <v>184</v>
      </c>
      <c r="B28" s="539" t="s">
        <v>178</v>
      </c>
      <c r="C28" s="278" t="s">
        <v>271</v>
      </c>
      <c r="D28" s="277" t="s">
        <v>99</v>
      </c>
      <c r="E28" s="280">
        <v>10</v>
      </c>
      <c r="F28" s="279"/>
      <c r="G28" s="279">
        <f>ROUND(E28*F28,2)</f>
        <v>0</v>
      </c>
      <c r="H28" s="279">
        <v>0.32</v>
      </c>
      <c r="I28" s="279">
        <v>4.8</v>
      </c>
    </row>
    <row r="29" spans="1:9">
      <c r="A29" s="541"/>
      <c r="B29" s="542" t="s">
        <v>180</v>
      </c>
      <c r="C29" s="436" t="s">
        <v>238</v>
      </c>
      <c r="D29" s="543"/>
      <c r="E29" s="438"/>
      <c r="F29" s="438"/>
      <c r="G29" s="471">
        <f>G30</f>
        <v>0</v>
      </c>
      <c r="H29" s="472"/>
      <c r="I29" s="473">
        <f>I30</f>
        <v>0.208088</v>
      </c>
    </row>
    <row r="30" spans="1:9">
      <c r="A30" s="277" t="s">
        <v>186</v>
      </c>
      <c r="B30" s="278" t="s">
        <v>420</v>
      </c>
      <c r="C30" s="278" t="s">
        <v>421</v>
      </c>
      <c r="D30" s="277" t="s">
        <v>98</v>
      </c>
      <c r="E30" s="279">
        <v>35.15</v>
      </c>
      <c r="F30" s="279"/>
      <c r="G30" s="279">
        <f>ROUND(E30*F30,2)</f>
        <v>0</v>
      </c>
      <c r="H30" s="279">
        <v>5.9199999999999999E-3</v>
      </c>
      <c r="I30" s="279">
        <f>E30*H30</f>
        <v>0.208088</v>
      </c>
    </row>
    <row r="31" spans="1:9">
      <c r="A31" s="395"/>
      <c r="B31" s="379" t="s">
        <v>101</v>
      </c>
      <c r="C31" s="606" t="s">
        <v>236</v>
      </c>
      <c r="D31" s="607"/>
      <c r="E31" s="607"/>
      <c r="F31" s="607"/>
      <c r="G31" s="285">
        <f>G32</f>
        <v>0</v>
      </c>
      <c r="H31" s="286"/>
      <c r="I31" s="285">
        <f>SUM(I32:I32)</f>
        <v>0</v>
      </c>
    </row>
    <row r="32" spans="1:9">
      <c r="A32" s="540" t="s">
        <v>188</v>
      </c>
      <c r="B32" s="534" t="s">
        <v>313</v>
      </c>
      <c r="C32" s="534" t="s">
        <v>324</v>
      </c>
      <c r="D32" s="540" t="s">
        <v>103</v>
      </c>
      <c r="E32" s="535">
        <v>21.45</v>
      </c>
      <c r="F32" s="535"/>
      <c r="G32" s="535">
        <f>ROUND(E32*F32,2)</f>
        <v>0</v>
      </c>
      <c r="H32" s="535">
        <v>0</v>
      </c>
      <c r="I32" s="535">
        <f>E32*H32</f>
        <v>0</v>
      </c>
    </row>
    <row r="33" spans="1:9">
      <c r="A33" s="544"/>
      <c r="B33" s="436" t="s">
        <v>104</v>
      </c>
      <c r="C33" s="436" t="s">
        <v>105</v>
      </c>
      <c r="D33" s="543"/>
      <c r="E33" s="438"/>
      <c r="F33" s="438"/>
      <c r="G33" s="438">
        <f>G34+G35+G36+G37+G38+G39+G40+G41+G42+G43+G44+G45+G46+G47+G48+G49+G50+G51+G52+G53+G54+G55+G56+G71+G78</f>
        <v>0</v>
      </c>
      <c r="H33" s="438"/>
      <c r="I33" s="438">
        <f>SUM(I34:I56)</f>
        <v>5.6231999999999998</v>
      </c>
    </row>
    <row r="34" spans="1:9">
      <c r="A34" s="406" t="s">
        <v>207</v>
      </c>
      <c r="B34" s="278" t="s">
        <v>276</v>
      </c>
      <c r="C34" s="288" t="s">
        <v>277</v>
      </c>
      <c r="D34" s="277" t="s">
        <v>98</v>
      </c>
      <c r="E34" s="280">
        <v>18.602</v>
      </c>
      <c r="F34" s="279"/>
      <c r="G34" s="279">
        <f>ROUND(E34*F34,2)</f>
        <v>0</v>
      </c>
      <c r="H34" s="293"/>
      <c r="I34" s="293"/>
    </row>
    <row r="35" spans="1:9">
      <c r="A35" s="277" t="s">
        <v>209</v>
      </c>
      <c r="B35" s="427" t="s">
        <v>229</v>
      </c>
      <c r="C35" s="427" t="s">
        <v>226</v>
      </c>
      <c r="D35" s="428" t="s">
        <v>94</v>
      </c>
      <c r="E35" s="431">
        <v>0.91900000000000004</v>
      </c>
      <c r="F35" s="429"/>
      <c r="G35" s="429">
        <f>ROUND(E35*F35,2)</f>
        <v>0</v>
      </c>
      <c r="H35" s="430">
        <v>0.8</v>
      </c>
      <c r="I35" s="430">
        <f>E35*H35</f>
        <v>0.73520000000000008</v>
      </c>
    </row>
    <row r="36" spans="1:9">
      <c r="A36" s="277" t="s">
        <v>244</v>
      </c>
      <c r="B36" s="253" t="s">
        <v>218</v>
      </c>
      <c r="C36" s="278" t="s">
        <v>219</v>
      </c>
      <c r="D36" s="295" t="s">
        <v>94</v>
      </c>
      <c r="E36" s="296">
        <v>0.92</v>
      </c>
      <c r="F36" s="296"/>
      <c r="G36" s="294">
        <f>ROUND(E36*F36,2)</f>
        <v>0</v>
      </c>
      <c r="H36" s="293"/>
      <c r="I36" s="293"/>
    </row>
    <row r="37" spans="1:9">
      <c r="A37" s="277" t="s">
        <v>245</v>
      </c>
      <c r="B37" s="278" t="s">
        <v>211</v>
      </c>
      <c r="C37" s="278" t="s">
        <v>215</v>
      </c>
      <c r="D37" s="426" t="s">
        <v>107</v>
      </c>
      <c r="E37" s="280">
        <v>32.799999999999997</v>
      </c>
      <c r="F37" s="279"/>
      <c r="G37" s="279">
        <f>ROUND(E37*F37,2)</f>
        <v>0</v>
      </c>
      <c r="H37" s="293"/>
      <c r="I37" s="293"/>
    </row>
    <row r="38" spans="1:9">
      <c r="A38" s="277" t="s">
        <v>246</v>
      </c>
      <c r="B38" s="278" t="s">
        <v>329</v>
      </c>
      <c r="C38" s="278" t="s">
        <v>330</v>
      </c>
      <c r="D38" s="426" t="s">
        <v>107</v>
      </c>
      <c r="E38" s="280">
        <v>21.375</v>
      </c>
      <c r="F38" s="279"/>
      <c r="G38" s="279">
        <f>ROUND(E38*F38,2)</f>
        <v>0</v>
      </c>
      <c r="H38" s="293"/>
      <c r="I38" s="293"/>
    </row>
    <row r="39" spans="1:9">
      <c r="A39" s="277" t="s">
        <v>96</v>
      </c>
      <c r="B39" s="278" t="s">
        <v>278</v>
      </c>
      <c r="C39" s="278" t="s">
        <v>201</v>
      </c>
      <c r="D39" s="426" t="s">
        <v>107</v>
      </c>
      <c r="E39" s="280">
        <v>72.56</v>
      </c>
      <c r="F39" s="279"/>
      <c r="G39" s="279">
        <f t="shared" ref="G39:G56" si="3">ROUND(E39*F39,2)</f>
        <v>0</v>
      </c>
      <c r="H39" s="279"/>
      <c r="I39" s="279"/>
    </row>
    <row r="40" spans="1:9">
      <c r="A40" s="277" t="s">
        <v>247</v>
      </c>
      <c r="B40" s="278" t="s">
        <v>279</v>
      </c>
      <c r="C40" s="278" t="s">
        <v>202</v>
      </c>
      <c r="D40" s="426" t="s">
        <v>107</v>
      </c>
      <c r="E40" s="280">
        <v>51.03</v>
      </c>
      <c r="F40" s="279"/>
      <c r="G40" s="279">
        <f t="shared" si="3"/>
        <v>0</v>
      </c>
      <c r="H40" s="279"/>
      <c r="I40" s="279"/>
    </row>
    <row r="41" spans="1:9">
      <c r="A41" s="277" t="s">
        <v>248</v>
      </c>
      <c r="B41" s="278" t="s">
        <v>280</v>
      </c>
      <c r="C41" s="278" t="s">
        <v>204</v>
      </c>
      <c r="D41" s="426" t="s">
        <v>107</v>
      </c>
      <c r="E41" s="280">
        <v>16.96</v>
      </c>
      <c r="F41" s="279"/>
      <c r="G41" s="279">
        <f t="shared" si="3"/>
        <v>0</v>
      </c>
      <c r="H41" s="279"/>
      <c r="I41" s="279"/>
    </row>
    <row r="42" spans="1:9">
      <c r="A42" s="277" t="s">
        <v>212</v>
      </c>
      <c r="B42" s="278" t="s">
        <v>220</v>
      </c>
      <c r="C42" s="278" t="s">
        <v>495</v>
      </c>
      <c r="D42" s="426" t="s">
        <v>98</v>
      </c>
      <c r="E42" s="280">
        <v>36.4</v>
      </c>
      <c r="F42" s="279"/>
      <c r="G42" s="279">
        <f t="shared" si="3"/>
        <v>0</v>
      </c>
      <c r="H42" s="279"/>
      <c r="I42" s="279"/>
    </row>
    <row r="43" spans="1:9">
      <c r="A43" s="277" t="s">
        <v>250</v>
      </c>
      <c r="B43" s="427" t="s">
        <v>229</v>
      </c>
      <c r="C43" s="427" t="s">
        <v>496</v>
      </c>
      <c r="D43" s="428" t="s">
        <v>94</v>
      </c>
      <c r="E43" s="431">
        <v>1.35</v>
      </c>
      <c r="F43" s="429"/>
      <c r="G43" s="429">
        <f t="shared" si="3"/>
        <v>0</v>
      </c>
      <c r="H43" s="429"/>
      <c r="I43" s="429"/>
    </row>
    <row r="44" spans="1:9">
      <c r="A44" s="277" t="s">
        <v>251</v>
      </c>
      <c r="B44" s="427" t="s">
        <v>229</v>
      </c>
      <c r="C44" s="427" t="s">
        <v>228</v>
      </c>
      <c r="D44" s="428" t="s">
        <v>94</v>
      </c>
      <c r="E44" s="431">
        <v>2.5579999999999998</v>
      </c>
      <c r="F44" s="429"/>
      <c r="G44" s="429">
        <f t="shared" si="3"/>
        <v>0</v>
      </c>
      <c r="H44" s="429">
        <v>0.8</v>
      </c>
      <c r="I44" s="429">
        <f t="shared" ref="I44:I45" si="4">E44*H44</f>
        <v>2.0463999999999998</v>
      </c>
    </row>
    <row r="45" spans="1:9">
      <c r="A45" s="277" t="s">
        <v>252</v>
      </c>
      <c r="B45" s="427" t="s">
        <v>229</v>
      </c>
      <c r="C45" s="427" t="s">
        <v>502</v>
      </c>
      <c r="D45" s="428" t="s">
        <v>94</v>
      </c>
      <c r="E45" s="431">
        <v>1.077</v>
      </c>
      <c r="F45" s="429"/>
      <c r="G45" s="429">
        <f t="shared" si="3"/>
        <v>0</v>
      </c>
      <c r="H45" s="429">
        <v>0.8</v>
      </c>
      <c r="I45" s="429">
        <f t="shared" si="4"/>
        <v>0.86160000000000003</v>
      </c>
    </row>
    <row r="46" spans="1:9">
      <c r="A46" s="417">
        <v>35</v>
      </c>
      <c r="B46" s="278" t="s">
        <v>216</v>
      </c>
      <c r="C46" s="278" t="s">
        <v>217</v>
      </c>
      <c r="D46" s="277" t="s">
        <v>94</v>
      </c>
      <c r="E46" s="280">
        <v>4.99</v>
      </c>
      <c r="F46" s="279"/>
      <c r="G46" s="279">
        <f t="shared" si="3"/>
        <v>0</v>
      </c>
      <c r="H46" s="279"/>
      <c r="I46" s="279"/>
    </row>
    <row r="47" spans="1:9">
      <c r="A47" s="417">
        <v>36</v>
      </c>
      <c r="B47" s="278" t="s">
        <v>231</v>
      </c>
      <c r="C47" s="278" t="s">
        <v>233</v>
      </c>
      <c r="D47" s="277" t="s">
        <v>232</v>
      </c>
      <c r="E47" s="280">
        <v>20</v>
      </c>
      <c r="F47" s="279"/>
      <c r="G47" s="279">
        <f t="shared" si="3"/>
        <v>0</v>
      </c>
      <c r="H47" s="279"/>
      <c r="I47" s="279"/>
    </row>
    <row r="48" spans="1:9">
      <c r="A48" s="417">
        <v>37</v>
      </c>
      <c r="B48" s="282" t="s">
        <v>383</v>
      </c>
      <c r="C48" s="282" t="s">
        <v>497</v>
      </c>
      <c r="D48" s="426" t="s">
        <v>107</v>
      </c>
      <c r="E48" s="280">
        <v>133.47999999999999</v>
      </c>
      <c r="F48" s="280"/>
      <c r="G48" s="429">
        <f t="shared" si="3"/>
        <v>0</v>
      </c>
      <c r="H48" s="279"/>
      <c r="I48" s="279"/>
    </row>
    <row r="49" spans="1:9" ht="26.4">
      <c r="A49" s="417">
        <v>38</v>
      </c>
      <c r="B49" s="453" t="s">
        <v>229</v>
      </c>
      <c r="C49" s="456" t="s">
        <v>503</v>
      </c>
      <c r="D49" s="454" t="s">
        <v>94</v>
      </c>
      <c r="E49" s="431">
        <v>1.655</v>
      </c>
      <c r="F49" s="431"/>
      <c r="G49" s="429">
        <f t="shared" si="3"/>
        <v>0</v>
      </c>
      <c r="H49" s="429">
        <v>0.8</v>
      </c>
      <c r="I49" s="429">
        <f t="shared" ref="I49" si="5">E49*H49</f>
        <v>1.3240000000000001</v>
      </c>
    </row>
    <row r="50" spans="1:9">
      <c r="A50" s="417">
        <v>39</v>
      </c>
      <c r="B50" s="282" t="s">
        <v>108</v>
      </c>
      <c r="C50" s="282" t="s">
        <v>386</v>
      </c>
      <c r="D50" s="426" t="s">
        <v>94</v>
      </c>
      <c r="E50" s="280">
        <v>1.66</v>
      </c>
      <c r="F50" s="280"/>
      <c r="G50" s="279">
        <f t="shared" si="3"/>
        <v>0</v>
      </c>
      <c r="H50" s="279"/>
      <c r="I50" s="279"/>
    </row>
    <row r="51" spans="1:9" ht="26.4">
      <c r="A51" s="417">
        <v>40</v>
      </c>
      <c r="B51" s="278" t="s">
        <v>205</v>
      </c>
      <c r="C51" s="288" t="s">
        <v>206</v>
      </c>
      <c r="D51" s="277" t="s">
        <v>98</v>
      </c>
      <c r="E51" s="280">
        <v>27.33</v>
      </c>
      <c r="F51" s="279"/>
      <c r="G51" s="279">
        <f t="shared" si="3"/>
        <v>0</v>
      </c>
      <c r="H51" s="279"/>
      <c r="I51" s="279"/>
    </row>
    <row r="52" spans="1:9">
      <c r="A52" s="417">
        <v>41</v>
      </c>
      <c r="B52" s="427" t="s">
        <v>229</v>
      </c>
      <c r="C52" s="432" t="s">
        <v>227</v>
      </c>
      <c r="D52" s="428" t="s">
        <v>94</v>
      </c>
      <c r="E52" s="431">
        <v>0.82</v>
      </c>
      <c r="F52" s="429"/>
      <c r="G52" s="429">
        <f t="shared" si="3"/>
        <v>0</v>
      </c>
      <c r="H52" s="429">
        <v>0.8</v>
      </c>
      <c r="I52" s="429">
        <f t="shared" ref="I52" si="6">E52*H52</f>
        <v>0.65600000000000003</v>
      </c>
    </row>
    <row r="53" spans="1:9">
      <c r="A53" s="417">
        <v>42</v>
      </c>
      <c r="B53" s="427" t="s">
        <v>229</v>
      </c>
      <c r="C53" s="432" t="s">
        <v>328</v>
      </c>
      <c r="D53" s="428" t="s">
        <v>94</v>
      </c>
      <c r="E53" s="431">
        <v>0.26</v>
      </c>
      <c r="F53" s="429"/>
      <c r="G53" s="429">
        <f t="shared" si="3"/>
        <v>0</v>
      </c>
      <c r="H53" s="429"/>
      <c r="I53" s="429"/>
    </row>
    <row r="54" spans="1:9">
      <c r="A54" s="417">
        <v>43</v>
      </c>
      <c r="B54" s="278" t="s">
        <v>106</v>
      </c>
      <c r="C54" s="278" t="s">
        <v>208</v>
      </c>
      <c r="D54" s="277" t="s">
        <v>94</v>
      </c>
      <c r="E54" s="280">
        <v>1.08</v>
      </c>
      <c r="F54" s="279"/>
      <c r="G54" s="279">
        <f t="shared" si="3"/>
        <v>0</v>
      </c>
      <c r="H54" s="279"/>
      <c r="I54" s="279"/>
    </row>
    <row r="55" spans="1:9">
      <c r="A55" s="417">
        <v>44</v>
      </c>
      <c r="B55" s="278" t="s">
        <v>409</v>
      </c>
      <c r="C55" s="278" t="s">
        <v>293</v>
      </c>
      <c r="D55" s="277" t="s">
        <v>243</v>
      </c>
      <c r="E55" s="280">
        <v>1</v>
      </c>
      <c r="F55" s="279"/>
      <c r="G55" s="279">
        <f t="shared" si="3"/>
        <v>0</v>
      </c>
      <c r="H55" s="279"/>
      <c r="I55" s="279"/>
    </row>
    <row r="56" spans="1:9">
      <c r="A56" s="417">
        <v>45</v>
      </c>
      <c r="B56" s="305" t="s">
        <v>109</v>
      </c>
      <c r="C56" s="306" t="s">
        <v>110</v>
      </c>
      <c r="D56" s="307" t="s">
        <v>103</v>
      </c>
      <c r="E56" s="308">
        <v>5.62</v>
      </c>
      <c r="F56" s="308"/>
      <c r="G56" s="279">
        <f t="shared" si="3"/>
        <v>0</v>
      </c>
      <c r="H56" s="310"/>
      <c r="I56" s="309"/>
    </row>
    <row r="57" spans="1:9">
      <c r="A57" s="417"/>
      <c r="B57" s="298" t="s">
        <v>111</v>
      </c>
      <c r="C57" s="299" t="s">
        <v>112</v>
      </c>
      <c r="D57" s="300"/>
      <c r="E57" s="301"/>
      <c r="F57" s="301"/>
      <c r="G57" s="304">
        <f>G58</f>
        <v>0</v>
      </c>
      <c r="H57" s="279">
        <f>ROUND(F57*G57,2)</f>
        <v>0</v>
      </c>
      <c r="I57" s="416"/>
    </row>
    <row r="58" spans="1:9">
      <c r="A58" s="417">
        <v>46</v>
      </c>
      <c r="B58" s="278" t="s">
        <v>412</v>
      </c>
      <c r="C58" s="278" t="s">
        <v>413</v>
      </c>
      <c r="D58" s="277" t="s">
        <v>94</v>
      </c>
      <c r="E58" s="279">
        <v>4.3</v>
      </c>
      <c r="F58" s="279"/>
      <c r="G58" s="279">
        <f>ROUND(E58*F58,2)</f>
        <v>0</v>
      </c>
      <c r="H58" s="416"/>
      <c r="I58" s="416"/>
    </row>
    <row r="59" spans="1:9">
      <c r="A59" s="544"/>
      <c r="B59" s="436"/>
      <c r="C59" s="436" t="s">
        <v>504</v>
      </c>
      <c r="D59" s="543"/>
      <c r="E59" s="438"/>
      <c r="F59" s="438"/>
      <c r="G59" s="438">
        <f>G60</f>
        <v>0</v>
      </c>
      <c r="H59" s="438"/>
      <c r="I59" s="438">
        <f>SUM(I60:I82)</f>
        <v>0</v>
      </c>
    </row>
    <row r="60" spans="1:9">
      <c r="A60" s="417">
        <v>47</v>
      </c>
      <c r="B60" s="278" t="s">
        <v>417</v>
      </c>
      <c r="C60" s="278" t="s">
        <v>418</v>
      </c>
      <c r="D60" s="277" t="s">
        <v>143</v>
      </c>
      <c r="E60" s="280">
        <v>20</v>
      </c>
      <c r="F60" s="279"/>
      <c r="G60" s="279">
        <f>ROUND(E60*F60,2)</f>
        <v>0</v>
      </c>
      <c r="H60" s="279"/>
      <c r="I60" s="279"/>
    </row>
    <row r="61" spans="1:9">
      <c r="C61" s="299" t="s">
        <v>240</v>
      </c>
      <c r="D61" s="312"/>
      <c r="E61" s="313"/>
      <c r="F61" s="313"/>
      <c r="G61" s="304">
        <f>G6+G16+G21+G26+G29+G31+G33+G57+G59</f>
        <v>0</v>
      </c>
    </row>
    <row r="66" spans="1:9">
      <c r="B66" t="s">
        <v>515</v>
      </c>
      <c r="C66" t="s">
        <v>516</v>
      </c>
    </row>
    <row r="68" spans="1:9">
      <c r="A68" s="277" t="s">
        <v>209</v>
      </c>
      <c r="B68" s="427" t="s">
        <v>229</v>
      </c>
      <c r="C68" s="427" t="s">
        <v>517</v>
      </c>
      <c r="D68" s="428" t="s">
        <v>94</v>
      </c>
      <c r="E68" s="567">
        <v>0.91900000000000004</v>
      </c>
      <c r="F68" s="570"/>
      <c r="G68" s="570">
        <f>E68*F68</f>
        <v>0</v>
      </c>
      <c r="H68" s="416"/>
      <c r="I68" s="416"/>
    </row>
    <row r="69" spans="1:9">
      <c r="A69" s="277" t="s">
        <v>251</v>
      </c>
      <c r="B69" s="427" t="s">
        <v>229</v>
      </c>
      <c r="C69" s="427" t="s">
        <v>518</v>
      </c>
      <c r="D69" s="428" t="s">
        <v>94</v>
      </c>
      <c r="E69" s="567">
        <v>2.5579999999999998</v>
      </c>
      <c r="F69" s="570"/>
      <c r="G69" s="570">
        <f t="shared" ref="G69:G70" si="7">E69*F69</f>
        <v>0</v>
      </c>
      <c r="H69" s="416"/>
      <c r="I69" s="416"/>
    </row>
    <row r="70" spans="1:9">
      <c r="A70" s="417">
        <v>41</v>
      </c>
      <c r="B70" s="427" t="s">
        <v>229</v>
      </c>
      <c r="C70" s="432" t="s">
        <v>532</v>
      </c>
      <c r="D70" s="428" t="s">
        <v>94</v>
      </c>
      <c r="E70" s="567">
        <v>0.82</v>
      </c>
      <c r="F70" s="570"/>
      <c r="G70" s="570">
        <f t="shared" si="7"/>
        <v>0</v>
      </c>
      <c r="H70" s="416"/>
      <c r="I70" s="416"/>
    </row>
    <row r="71" spans="1:9">
      <c r="F71" s="571"/>
      <c r="G71" s="571">
        <f>SUM(G68:G70)</f>
        <v>0</v>
      </c>
    </row>
    <row r="72" spans="1:9">
      <c r="F72" s="571"/>
      <c r="G72" s="571"/>
    </row>
    <row r="73" spans="1:9">
      <c r="B73" t="s">
        <v>520</v>
      </c>
      <c r="C73" t="s">
        <v>521</v>
      </c>
      <c r="F73" s="571"/>
      <c r="G73" s="571"/>
    </row>
    <row r="74" spans="1:9">
      <c r="F74" s="571"/>
      <c r="G74" s="571"/>
    </row>
    <row r="75" spans="1:9">
      <c r="A75" s="277" t="s">
        <v>209</v>
      </c>
      <c r="B75" s="427" t="s">
        <v>229</v>
      </c>
      <c r="C75" s="427" t="s">
        <v>522</v>
      </c>
      <c r="D75" s="428" t="s">
        <v>94</v>
      </c>
      <c r="E75" s="431">
        <v>0.91900000000000004</v>
      </c>
      <c r="F75" s="570"/>
      <c r="G75" s="570">
        <f t="shared" ref="G75:G77" si="8">E75*F75</f>
        <v>0</v>
      </c>
      <c r="H75" s="416"/>
      <c r="I75" s="416"/>
    </row>
    <row r="76" spans="1:9">
      <c r="A76" s="277" t="s">
        <v>251</v>
      </c>
      <c r="B76" s="427" t="s">
        <v>229</v>
      </c>
      <c r="C76" s="427" t="s">
        <v>523</v>
      </c>
      <c r="D76" s="428" t="s">
        <v>94</v>
      </c>
      <c r="E76" s="431">
        <v>2.5579999999999998</v>
      </c>
      <c r="F76" s="570"/>
      <c r="G76" s="570">
        <f t="shared" si="8"/>
        <v>0</v>
      </c>
      <c r="H76" s="416"/>
      <c r="I76" s="416"/>
    </row>
    <row r="77" spans="1:9">
      <c r="A77" s="417">
        <v>41</v>
      </c>
      <c r="B77" s="427" t="s">
        <v>229</v>
      </c>
      <c r="C77" s="432" t="s">
        <v>534</v>
      </c>
      <c r="D77" s="428" t="s">
        <v>94</v>
      </c>
      <c r="E77" s="431">
        <v>0.82</v>
      </c>
      <c r="F77" s="570"/>
      <c r="G77" s="570">
        <f t="shared" si="8"/>
        <v>0</v>
      </c>
      <c r="H77" s="416"/>
      <c r="I77" s="416"/>
    </row>
    <row r="78" spans="1:9">
      <c r="F78" s="571"/>
      <c r="G78" s="571">
        <f>SUM(G75:G77)</f>
        <v>0</v>
      </c>
    </row>
  </sheetData>
  <mergeCells count="9">
    <mergeCell ref="C31:F31"/>
    <mergeCell ref="A1:F1"/>
    <mergeCell ref="A2:F2"/>
    <mergeCell ref="A3:F3"/>
    <mergeCell ref="H4:I4"/>
    <mergeCell ref="C6:F6"/>
    <mergeCell ref="C16:F16"/>
    <mergeCell ref="C21:F21"/>
    <mergeCell ref="C26:F26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81"/>
  <sheetViews>
    <sheetView topLeftCell="A13" workbookViewId="0">
      <selection activeCell="I26" sqref="I26"/>
    </sheetView>
  </sheetViews>
  <sheetFormatPr defaultColWidth="9.109375" defaultRowHeight="13.2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9" ht="13.8" thickTop="1">
      <c r="A1" s="591" t="s">
        <v>2</v>
      </c>
      <c r="B1" s="592"/>
      <c r="C1" s="183" t="s">
        <v>125</v>
      </c>
      <c r="D1" s="184"/>
      <c r="E1" s="185"/>
      <c r="F1" s="184"/>
      <c r="G1" s="186" t="s">
        <v>74</v>
      </c>
      <c r="H1" s="187" t="s">
        <v>90</v>
      </c>
      <c r="I1" s="188"/>
    </row>
    <row r="2" spans="1:9" ht="13.8" thickBot="1">
      <c r="A2" s="593" t="s">
        <v>75</v>
      </c>
      <c r="B2" s="594"/>
      <c r="C2" s="189" t="s">
        <v>190</v>
      </c>
      <c r="D2" s="190"/>
      <c r="E2" s="191"/>
      <c r="F2" s="190"/>
      <c r="G2" s="595"/>
      <c r="H2" s="596"/>
      <c r="I2" s="597"/>
    </row>
    <row r="3" spans="1:9" ht="13.8" thickTop="1">
      <c r="F3" s="124"/>
    </row>
    <row r="4" spans="1:9" ht="19.5" customHeight="1">
      <c r="A4" s="192" t="s">
        <v>76</v>
      </c>
      <c r="B4" s="193"/>
      <c r="C4" s="193"/>
      <c r="D4" s="193"/>
      <c r="E4" s="194"/>
      <c r="F4" s="193"/>
      <c r="G4" s="193"/>
      <c r="H4" s="193"/>
      <c r="I4" s="193"/>
    </row>
    <row r="5" spans="1:9" ht="13.8" thickBot="1"/>
    <row r="6" spans="1:9" s="124" customFormat="1" ht="13.8" thickBot="1">
      <c r="A6" s="195"/>
      <c r="B6" s="196" t="s">
        <v>77</v>
      </c>
      <c r="C6" s="196"/>
      <c r="D6" s="197"/>
      <c r="E6" s="198" t="s">
        <v>24</v>
      </c>
      <c r="F6" s="199" t="s">
        <v>25</v>
      </c>
      <c r="G6" s="199" t="s">
        <v>26</v>
      </c>
      <c r="H6" s="199" t="s">
        <v>27</v>
      </c>
      <c r="I6" s="200" t="s">
        <v>28</v>
      </c>
    </row>
    <row r="7" spans="1:9" s="124" customFormat="1">
      <c r="A7" s="249" t="s">
        <v>136</v>
      </c>
      <c r="B7" s="62" t="s">
        <v>86</v>
      </c>
      <c r="D7" s="201"/>
      <c r="E7" s="250">
        <f>'001 Chomoutovské jezero'!G6</f>
        <v>0</v>
      </c>
      <c r="F7" s="251">
        <f>'001 Chomoutovské jezero'!AT18</f>
        <v>0</v>
      </c>
      <c r="G7" s="251">
        <f>'001 Chomoutovské jezero'!AU18</f>
        <v>0</v>
      </c>
      <c r="H7" s="251">
        <f>'001 Chomoutovské jezero'!AV18</f>
        <v>0</v>
      </c>
      <c r="I7" s="252">
        <f>'001 Chomoutovské jezero'!AW18</f>
        <v>0</v>
      </c>
    </row>
    <row r="8" spans="1:9" s="124" customFormat="1">
      <c r="A8" s="249" t="s">
        <v>159</v>
      </c>
      <c r="B8" s="62" t="s">
        <v>97</v>
      </c>
      <c r="D8" s="201"/>
      <c r="E8" s="250">
        <f>'001 Chomoutovské jezero'!G17</f>
        <v>0</v>
      </c>
      <c r="F8" s="251">
        <f>'001 Chomoutovské jezero'!AT22</f>
        <v>0</v>
      </c>
      <c r="G8" s="251">
        <f>'001 Chomoutovské jezero'!AU22</f>
        <v>0</v>
      </c>
      <c r="H8" s="251">
        <f>'001 Chomoutovské jezero'!AV22</f>
        <v>0</v>
      </c>
      <c r="I8" s="252">
        <f>'001 Chomoutovské jezero'!AW22</f>
        <v>0</v>
      </c>
    </row>
    <row r="9" spans="1:9" s="124" customFormat="1">
      <c r="A9" s="249" t="s">
        <v>165</v>
      </c>
      <c r="B9" s="600" t="s">
        <v>239</v>
      </c>
      <c r="C9" s="601"/>
      <c r="D9" s="602"/>
      <c r="E9" s="250">
        <f>'001 Chomoutovské jezero'!G20</f>
        <v>0</v>
      </c>
      <c r="F9" s="251"/>
      <c r="G9" s="251"/>
      <c r="H9" s="251"/>
      <c r="I9" s="252"/>
    </row>
    <row r="10" spans="1:9" s="124" customFormat="1">
      <c r="A10" s="249" t="s">
        <v>172</v>
      </c>
      <c r="B10" s="62" t="s">
        <v>173</v>
      </c>
      <c r="D10" s="201"/>
      <c r="E10" s="250">
        <f>'001 Chomoutovské jezero'!G23</f>
        <v>0</v>
      </c>
      <c r="F10" s="251">
        <f>'001 Chomoutovské jezero'!AT28</f>
        <v>0</v>
      </c>
      <c r="G10" s="251">
        <f>'001 Chomoutovské jezero'!AU28</f>
        <v>0</v>
      </c>
      <c r="H10" s="251">
        <f>'001 Chomoutovské jezero'!AV28</f>
        <v>0</v>
      </c>
      <c r="I10" s="252">
        <f>'001 Chomoutovské jezero'!AW28</f>
        <v>0</v>
      </c>
    </row>
    <row r="11" spans="1:9" s="124" customFormat="1">
      <c r="A11" s="249" t="s">
        <v>180</v>
      </c>
      <c r="B11" s="600" t="s">
        <v>238</v>
      </c>
      <c r="C11" s="601"/>
      <c r="D11" s="602"/>
      <c r="E11" s="250">
        <f>'001 Chomoutovské jezero'!G26</f>
        <v>0</v>
      </c>
      <c r="F11" s="251"/>
      <c r="G11" s="251"/>
      <c r="H11" s="251"/>
      <c r="I11" s="252"/>
    </row>
    <row r="12" spans="1:9" s="124" customFormat="1">
      <c r="A12" s="249" t="s">
        <v>101</v>
      </c>
      <c r="B12" s="62" t="s">
        <v>236</v>
      </c>
      <c r="D12" s="201"/>
      <c r="E12" s="250">
        <f>'001 Chomoutovské jezero'!G28</f>
        <v>0</v>
      </c>
      <c r="F12" s="251">
        <f>'001 Chomoutovské jezero'!AT32</f>
        <v>0</v>
      </c>
      <c r="G12" s="251">
        <f>'001 Chomoutovské jezero'!AU32</f>
        <v>0</v>
      </c>
      <c r="H12" s="251">
        <f>'001 Chomoutovské jezero'!AV32</f>
        <v>0</v>
      </c>
      <c r="I12" s="252">
        <f>'001 Chomoutovské jezero'!AW32</f>
        <v>0</v>
      </c>
    </row>
    <row r="13" spans="1:9" s="124" customFormat="1">
      <c r="A13" s="249" t="s">
        <v>185</v>
      </c>
      <c r="B13" s="600" t="s">
        <v>235</v>
      </c>
      <c r="C13" s="601"/>
      <c r="D13" s="602"/>
      <c r="E13" s="250"/>
      <c r="F13" s="251">
        <f>'001 Chomoutovské jezero'!G30</f>
        <v>0</v>
      </c>
      <c r="G13" s="251"/>
      <c r="H13" s="251"/>
      <c r="I13" s="252"/>
    </row>
    <row r="14" spans="1:9" s="124" customFormat="1">
      <c r="A14" s="249" t="s">
        <v>104</v>
      </c>
      <c r="B14" s="600" t="s">
        <v>105</v>
      </c>
      <c r="C14" s="601"/>
      <c r="D14" s="602"/>
      <c r="E14" s="250"/>
      <c r="F14" s="251">
        <f>'001 Chomoutovské jezero'!G35</f>
        <v>0</v>
      </c>
      <c r="G14" s="251"/>
      <c r="H14" s="251"/>
      <c r="I14" s="252"/>
    </row>
    <row r="15" spans="1:9" s="124" customFormat="1">
      <c r="A15" s="249" t="str">
        <f>'001 Chomoutovské jezero'!B62</f>
        <v>783</v>
      </c>
      <c r="B15" s="62" t="str">
        <f>'001 Chomoutovské jezero'!C62</f>
        <v>Nátěry</v>
      </c>
      <c r="D15" s="201"/>
      <c r="E15" s="250"/>
      <c r="F15" s="251">
        <f>'001 Chomoutovské jezero'!G62</f>
        <v>0</v>
      </c>
      <c r="G15" s="251"/>
      <c r="H15" s="251"/>
      <c r="I15" s="252"/>
    </row>
    <row r="16" spans="1:9" s="124" customFormat="1" ht="13.8" thickBot="1">
      <c r="A16" s="249"/>
      <c r="B16" s="62" t="s">
        <v>504</v>
      </c>
      <c r="D16" s="201"/>
      <c r="E16" s="250">
        <f>'001 Chomoutovské jezero'!G64</f>
        <v>0</v>
      </c>
      <c r="F16" s="251"/>
      <c r="G16" s="251"/>
      <c r="H16" s="251"/>
      <c r="I16" s="252"/>
    </row>
    <row r="17" spans="1:57" s="14" customFormat="1" ht="13.8" thickBot="1">
      <c r="A17" s="202"/>
      <c r="B17" s="203" t="s">
        <v>78</v>
      </c>
      <c r="C17" s="203"/>
      <c r="D17" s="204"/>
      <c r="E17" s="205">
        <f>SUM(E7:E16)</f>
        <v>0</v>
      </c>
      <c r="F17" s="206">
        <f>SUM(F7:F15)</f>
        <v>0</v>
      </c>
      <c r="G17" s="206"/>
      <c r="H17" s="206"/>
      <c r="I17" s="207"/>
      <c r="K17" s="311"/>
    </row>
    <row r="18" spans="1:57">
      <c r="A18" s="124"/>
      <c r="B18" s="124"/>
      <c r="C18" s="124"/>
      <c r="D18" s="124"/>
      <c r="E18" s="124"/>
      <c r="F18" s="124"/>
      <c r="G18" s="124"/>
      <c r="H18" s="124"/>
      <c r="I18" s="124"/>
    </row>
    <row r="19" spans="1:57" ht="19.5" customHeight="1">
      <c r="A19" s="193" t="s">
        <v>79</v>
      </c>
      <c r="B19" s="193"/>
      <c r="C19" s="193"/>
      <c r="D19" s="193"/>
      <c r="E19" s="193"/>
      <c r="F19" s="193"/>
      <c r="G19" s="208"/>
      <c r="H19" s="193"/>
      <c r="I19" s="193"/>
      <c r="BA19" s="130"/>
      <c r="BB19" s="130"/>
      <c r="BC19" s="130"/>
      <c r="BD19" s="130"/>
      <c r="BE19" s="130"/>
    </row>
    <row r="20" spans="1:57" ht="13.8" thickBot="1"/>
    <row r="21" spans="1:57">
      <c r="A21" s="159" t="s">
        <v>80</v>
      </c>
      <c r="B21" s="160"/>
      <c r="C21" s="160"/>
      <c r="D21" s="209"/>
      <c r="E21" s="210" t="s">
        <v>81</v>
      </c>
      <c r="F21" s="211" t="s">
        <v>12</v>
      </c>
      <c r="G21" s="212" t="s">
        <v>82</v>
      </c>
      <c r="H21" s="213"/>
      <c r="I21" s="214" t="s">
        <v>81</v>
      </c>
    </row>
    <row r="22" spans="1:57">
      <c r="A22" s="153" t="s">
        <v>114</v>
      </c>
      <c r="B22" s="144"/>
      <c r="C22" s="144"/>
      <c r="D22" s="215"/>
      <c r="E22" s="216"/>
      <c r="F22" s="217"/>
      <c r="G22" s="218">
        <v>0</v>
      </c>
      <c r="H22" s="219"/>
      <c r="I22" s="220">
        <f t="shared" ref="I22:I29" si="0">E22+F22*G22/100</f>
        <v>0</v>
      </c>
      <c r="BA22" s="1">
        <v>0</v>
      </c>
    </row>
    <row r="23" spans="1:57">
      <c r="A23" s="153" t="s">
        <v>115</v>
      </c>
      <c r="B23" s="144"/>
      <c r="C23" s="144"/>
      <c r="D23" s="215"/>
      <c r="E23" s="216"/>
      <c r="F23" s="217"/>
      <c r="G23" s="218">
        <v>0</v>
      </c>
      <c r="H23" s="219"/>
      <c r="I23" s="220">
        <f t="shared" si="0"/>
        <v>0</v>
      </c>
      <c r="BA23" s="1">
        <v>0</v>
      </c>
    </row>
    <row r="24" spans="1:57">
      <c r="A24" s="153" t="s">
        <v>116</v>
      </c>
      <c r="B24" s="144"/>
      <c r="C24" s="144"/>
      <c r="D24" s="215"/>
      <c r="E24" s="216"/>
      <c r="F24" s="217"/>
      <c r="G24" s="218">
        <v>0</v>
      </c>
      <c r="H24" s="219"/>
      <c r="I24" s="220">
        <f t="shared" si="0"/>
        <v>0</v>
      </c>
      <c r="BA24" s="1">
        <v>0</v>
      </c>
    </row>
    <row r="25" spans="1:57">
      <c r="A25" s="153" t="s">
        <v>117</v>
      </c>
      <c r="B25" s="144"/>
      <c r="C25" s="144"/>
      <c r="D25" s="215"/>
      <c r="E25" s="216"/>
      <c r="F25" s="217"/>
      <c r="G25" s="218">
        <v>0</v>
      </c>
      <c r="H25" s="219"/>
      <c r="I25" s="220">
        <v>0</v>
      </c>
      <c r="BA25" s="1">
        <v>0</v>
      </c>
    </row>
    <row r="26" spans="1:57">
      <c r="A26" s="153" t="s">
        <v>118</v>
      </c>
      <c r="B26" s="144"/>
      <c r="C26" s="144"/>
      <c r="D26" s="215"/>
      <c r="E26" s="216"/>
      <c r="F26" s="217"/>
      <c r="G26" s="218">
        <v>0</v>
      </c>
      <c r="H26" s="219"/>
      <c r="I26" s="220">
        <f t="shared" si="0"/>
        <v>0</v>
      </c>
      <c r="BA26" s="1">
        <v>1</v>
      </c>
    </row>
    <row r="27" spans="1:57">
      <c r="A27" s="153" t="s">
        <v>119</v>
      </c>
      <c r="B27" s="144"/>
      <c r="C27" s="144"/>
      <c r="D27" s="215"/>
      <c r="E27" s="216"/>
      <c r="F27" s="217"/>
      <c r="G27" s="218">
        <v>0</v>
      </c>
      <c r="H27" s="219"/>
      <c r="I27" s="220">
        <f t="shared" si="0"/>
        <v>0</v>
      </c>
      <c r="BA27" s="1">
        <v>1</v>
      </c>
    </row>
    <row r="28" spans="1:57">
      <c r="A28" s="153" t="s">
        <v>120</v>
      </c>
      <c r="B28" s="144"/>
      <c r="C28" s="144"/>
      <c r="D28" s="215"/>
      <c r="E28" s="216"/>
      <c r="F28" s="217"/>
      <c r="G28" s="218">
        <v>0</v>
      </c>
      <c r="H28" s="219"/>
      <c r="I28" s="220">
        <f t="shared" si="0"/>
        <v>0</v>
      </c>
      <c r="BA28" s="1">
        <v>2</v>
      </c>
    </row>
    <row r="29" spans="1:57">
      <c r="A29" s="153" t="s">
        <v>121</v>
      </c>
      <c r="B29" s="144"/>
      <c r="C29" s="144"/>
      <c r="D29" s="215"/>
      <c r="E29" s="216"/>
      <c r="F29" s="217"/>
      <c r="G29" s="218">
        <v>0</v>
      </c>
      <c r="H29" s="219"/>
      <c r="I29" s="220">
        <f t="shared" si="0"/>
        <v>0</v>
      </c>
      <c r="BA29" s="1">
        <v>2</v>
      </c>
    </row>
    <row r="30" spans="1:57" ht="13.8" thickBot="1">
      <c r="A30" s="221"/>
      <c r="B30" s="222" t="s">
        <v>83</v>
      </c>
      <c r="C30" s="223"/>
      <c r="D30" s="224"/>
      <c r="E30" s="225"/>
      <c r="F30" s="226"/>
      <c r="G30" s="226"/>
      <c r="H30" s="598">
        <f>SUM(I22:I29)</f>
        <v>0</v>
      </c>
      <c r="I30" s="599"/>
    </row>
    <row r="32" spans="1:57">
      <c r="B32" s="14"/>
      <c r="F32" s="227"/>
      <c r="G32" s="228"/>
      <c r="H32" s="228"/>
      <c r="I32" s="46"/>
    </row>
    <row r="33" spans="6:9">
      <c r="F33" s="227"/>
      <c r="G33" s="228"/>
      <c r="H33" s="228"/>
      <c r="I33" s="46"/>
    </row>
    <row r="34" spans="6:9">
      <c r="F34" s="227"/>
      <c r="G34" s="228"/>
      <c r="H34" s="228"/>
      <c r="I34" s="46"/>
    </row>
    <row r="35" spans="6:9">
      <c r="F35" s="227"/>
      <c r="G35" s="228"/>
      <c r="H35" s="228"/>
      <c r="I35" s="46"/>
    </row>
    <row r="36" spans="6:9">
      <c r="F36" s="227"/>
      <c r="G36" s="228"/>
      <c r="H36" s="228"/>
      <c r="I36" s="46"/>
    </row>
    <row r="37" spans="6:9">
      <c r="F37" s="227"/>
      <c r="G37" s="228"/>
      <c r="H37" s="228"/>
      <c r="I37" s="46"/>
    </row>
    <row r="38" spans="6:9">
      <c r="F38" s="227"/>
      <c r="G38" s="228"/>
      <c r="H38" s="228"/>
      <c r="I38" s="46"/>
    </row>
    <row r="39" spans="6:9">
      <c r="F39" s="227"/>
      <c r="G39" s="228"/>
      <c r="H39" s="228"/>
      <c r="I39" s="46"/>
    </row>
    <row r="40" spans="6:9">
      <c r="F40" s="227"/>
      <c r="G40" s="228"/>
      <c r="H40" s="228"/>
      <c r="I40" s="46"/>
    </row>
    <row r="41" spans="6:9">
      <c r="F41" s="227"/>
      <c r="G41" s="228"/>
      <c r="H41" s="228"/>
      <c r="I41" s="46"/>
    </row>
    <row r="42" spans="6:9">
      <c r="F42" s="227"/>
      <c r="G42" s="228"/>
      <c r="H42" s="228"/>
      <c r="I42" s="46"/>
    </row>
    <row r="43" spans="6:9">
      <c r="F43" s="227"/>
      <c r="G43" s="228"/>
      <c r="H43" s="228"/>
      <c r="I43" s="46"/>
    </row>
    <row r="44" spans="6:9">
      <c r="F44" s="227"/>
      <c r="G44" s="228"/>
      <c r="H44" s="228"/>
      <c r="I44" s="46"/>
    </row>
    <row r="45" spans="6:9">
      <c r="F45" s="227"/>
      <c r="G45" s="228"/>
      <c r="H45" s="228"/>
      <c r="I45" s="46"/>
    </row>
    <row r="46" spans="6:9">
      <c r="F46" s="227"/>
      <c r="G46" s="228"/>
      <c r="H46" s="228"/>
      <c r="I46" s="46"/>
    </row>
    <row r="47" spans="6:9">
      <c r="F47" s="227"/>
      <c r="G47" s="228"/>
      <c r="H47" s="228"/>
      <c r="I47" s="46"/>
    </row>
    <row r="48" spans="6:9">
      <c r="F48" s="227"/>
      <c r="G48" s="228"/>
      <c r="H48" s="228"/>
      <c r="I48" s="46"/>
    </row>
    <row r="49" spans="6:9">
      <c r="F49" s="227"/>
      <c r="G49" s="228"/>
      <c r="H49" s="228"/>
      <c r="I49" s="46"/>
    </row>
    <row r="50" spans="6:9">
      <c r="F50" s="227"/>
      <c r="G50" s="228"/>
      <c r="H50" s="228"/>
      <c r="I50" s="46"/>
    </row>
    <row r="51" spans="6:9">
      <c r="F51" s="227"/>
      <c r="G51" s="228"/>
      <c r="H51" s="228"/>
      <c r="I51" s="46"/>
    </row>
    <row r="52" spans="6:9">
      <c r="F52" s="227"/>
      <c r="G52" s="228"/>
      <c r="H52" s="228"/>
      <c r="I52" s="46"/>
    </row>
    <row r="53" spans="6:9">
      <c r="F53" s="227"/>
      <c r="G53" s="228"/>
      <c r="H53" s="228"/>
      <c r="I53" s="46"/>
    </row>
    <row r="54" spans="6:9">
      <c r="F54" s="227"/>
      <c r="G54" s="228"/>
      <c r="H54" s="228"/>
      <c r="I54" s="46"/>
    </row>
    <row r="55" spans="6:9">
      <c r="F55" s="227"/>
      <c r="G55" s="228"/>
      <c r="H55" s="228"/>
      <c r="I55" s="46"/>
    </row>
    <row r="56" spans="6:9">
      <c r="F56" s="227"/>
      <c r="G56" s="228"/>
      <c r="H56" s="228"/>
      <c r="I56" s="46"/>
    </row>
    <row r="57" spans="6:9">
      <c r="F57" s="227"/>
      <c r="G57" s="228"/>
      <c r="H57" s="228"/>
      <c r="I57" s="46"/>
    </row>
    <row r="58" spans="6:9">
      <c r="F58" s="227"/>
      <c r="G58" s="228"/>
      <c r="H58" s="228"/>
      <c r="I58" s="46"/>
    </row>
    <row r="59" spans="6:9">
      <c r="F59" s="227"/>
      <c r="G59" s="228"/>
      <c r="H59" s="228"/>
      <c r="I59" s="46"/>
    </row>
    <row r="60" spans="6:9">
      <c r="F60" s="227"/>
      <c r="G60" s="228"/>
      <c r="H60" s="228"/>
      <c r="I60" s="46"/>
    </row>
    <row r="61" spans="6:9">
      <c r="F61" s="227"/>
      <c r="G61" s="228"/>
      <c r="H61" s="228"/>
      <c r="I61" s="46"/>
    </row>
    <row r="62" spans="6:9">
      <c r="F62" s="227"/>
      <c r="G62" s="228"/>
      <c r="H62" s="228"/>
      <c r="I62" s="46"/>
    </row>
    <row r="63" spans="6:9">
      <c r="F63" s="227"/>
      <c r="G63" s="228"/>
      <c r="H63" s="228"/>
      <c r="I63" s="46"/>
    </row>
    <row r="64" spans="6:9">
      <c r="F64" s="227"/>
      <c r="G64" s="228"/>
      <c r="H64" s="228"/>
      <c r="I64" s="46"/>
    </row>
    <row r="65" spans="6:9">
      <c r="F65" s="227"/>
      <c r="G65" s="228"/>
      <c r="H65" s="228"/>
      <c r="I65" s="46"/>
    </row>
    <row r="66" spans="6:9">
      <c r="F66" s="227"/>
      <c r="G66" s="228"/>
      <c r="H66" s="228"/>
      <c r="I66" s="46"/>
    </row>
    <row r="67" spans="6:9">
      <c r="F67" s="227"/>
      <c r="G67" s="228"/>
      <c r="H67" s="228"/>
      <c r="I67" s="46"/>
    </row>
    <row r="68" spans="6:9">
      <c r="F68" s="227"/>
      <c r="G68" s="228"/>
      <c r="H68" s="228"/>
      <c r="I68" s="46"/>
    </row>
    <row r="69" spans="6:9">
      <c r="F69" s="227"/>
      <c r="G69" s="228"/>
      <c r="H69" s="228"/>
      <c r="I69" s="46"/>
    </row>
    <row r="70" spans="6:9">
      <c r="F70" s="227"/>
      <c r="G70" s="228"/>
      <c r="H70" s="228"/>
      <c r="I70" s="46"/>
    </row>
    <row r="71" spans="6:9">
      <c r="F71" s="227"/>
      <c r="G71" s="228"/>
      <c r="H71" s="228"/>
      <c r="I71" s="46"/>
    </row>
    <row r="72" spans="6:9">
      <c r="F72" s="227"/>
      <c r="G72" s="228"/>
      <c r="H72" s="228"/>
      <c r="I72" s="46"/>
    </row>
    <row r="73" spans="6:9">
      <c r="F73" s="227"/>
      <c r="G73" s="228"/>
      <c r="H73" s="228"/>
      <c r="I73" s="46"/>
    </row>
    <row r="74" spans="6:9">
      <c r="F74" s="227"/>
      <c r="G74" s="228"/>
      <c r="H74" s="228"/>
      <c r="I74" s="46"/>
    </row>
    <row r="75" spans="6:9">
      <c r="F75" s="227"/>
      <c r="G75" s="228"/>
      <c r="H75" s="228"/>
      <c r="I75" s="46"/>
    </row>
    <row r="76" spans="6:9">
      <c r="F76" s="227"/>
      <c r="G76" s="228"/>
      <c r="H76" s="228"/>
      <c r="I76" s="46"/>
    </row>
    <row r="77" spans="6:9">
      <c r="F77" s="227"/>
      <c r="G77" s="228"/>
      <c r="H77" s="228"/>
      <c r="I77" s="46"/>
    </row>
    <row r="78" spans="6:9">
      <c r="F78" s="227"/>
      <c r="G78" s="228"/>
      <c r="H78" s="228"/>
      <c r="I78" s="46"/>
    </row>
    <row r="79" spans="6:9">
      <c r="F79" s="227"/>
      <c r="G79" s="228"/>
      <c r="H79" s="228"/>
      <c r="I79" s="46"/>
    </row>
    <row r="80" spans="6:9">
      <c r="F80" s="227"/>
      <c r="G80" s="228"/>
      <c r="H80" s="228"/>
      <c r="I80" s="46"/>
    </row>
    <row r="81" spans="6:9">
      <c r="F81" s="227"/>
      <c r="G81" s="228"/>
      <c r="H81" s="228"/>
      <c r="I81" s="46"/>
    </row>
  </sheetData>
  <mergeCells count="8">
    <mergeCell ref="A1:B1"/>
    <mergeCell ref="A2:B2"/>
    <mergeCell ref="G2:I2"/>
    <mergeCell ref="H30:I30"/>
    <mergeCell ref="B13:D13"/>
    <mergeCell ref="B14:D14"/>
    <mergeCell ref="B11:D11"/>
    <mergeCell ref="B9:D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BT138"/>
  <sheetViews>
    <sheetView showGridLines="0" showZeros="0" topLeftCell="A55" zoomScaleNormal="100" zoomScaleSheetLayoutView="100" workbookViewId="0">
      <selection activeCell="F78" sqref="F78:F80"/>
    </sheetView>
  </sheetViews>
  <sheetFormatPr defaultColWidth="9.109375" defaultRowHeight="13.2"/>
  <cols>
    <col min="1" max="1" width="4.44140625" style="254" customWidth="1"/>
    <col min="2" max="2" width="14" style="229" customWidth="1"/>
    <col min="3" max="3" width="62.77734375" style="229" customWidth="1"/>
    <col min="4" max="4" width="4.77734375" style="254" customWidth="1"/>
    <col min="5" max="5" width="8.5546875" style="230" customWidth="1"/>
    <col min="6" max="6" width="9.88671875" style="229" customWidth="1"/>
    <col min="7" max="7" width="13.88671875" style="229" customWidth="1"/>
    <col min="8" max="8" width="8.88671875" style="229" customWidth="1"/>
    <col min="9" max="9" width="9.109375" style="229" customWidth="1"/>
    <col min="10" max="16384" width="9.109375" style="229"/>
  </cols>
  <sheetData>
    <row r="1" spans="1:72">
      <c r="A1" s="603" t="s">
        <v>505</v>
      </c>
      <c r="B1" s="603"/>
      <c r="C1" s="603"/>
      <c r="D1" s="603"/>
      <c r="E1" s="603"/>
      <c r="F1" s="603"/>
    </row>
    <row r="2" spans="1:72">
      <c r="A2" s="419"/>
      <c r="B2" s="559"/>
      <c r="C2" s="420"/>
      <c r="D2" s="419"/>
      <c r="E2" s="559"/>
      <c r="F2" s="559"/>
    </row>
    <row r="3" spans="1:72" ht="13.8" thickBot="1">
      <c r="A3" s="419"/>
      <c r="B3" s="559"/>
      <c r="C3" s="421"/>
      <c r="D3" s="419"/>
      <c r="E3" s="559"/>
      <c r="F3" s="559"/>
    </row>
    <row r="4" spans="1:72" ht="27" customHeight="1">
      <c r="A4" s="260" t="s">
        <v>126</v>
      </c>
      <c r="B4" s="261" t="s">
        <v>127</v>
      </c>
      <c r="C4" s="261" t="s">
        <v>128</v>
      </c>
      <c r="D4" s="262" t="s">
        <v>129</v>
      </c>
      <c r="E4" s="262" t="s">
        <v>130</v>
      </c>
      <c r="F4" s="263" t="s">
        <v>131</v>
      </c>
      <c r="G4" s="264"/>
      <c r="H4" s="604" t="s">
        <v>132</v>
      </c>
      <c r="I4" s="605"/>
    </row>
    <row r="5" spans="1:72">
      <c r="A5" s="265" t="s">
        <v>1</v>
      </c>
      <c r="B5" s="266" t="s">
        <v>1</v>
      </c>
      <c r="C5" s="267" t="s">
        <v>133</v>
      </c>
      <c r="D5" s="268" t="s">
        <v>1</v>
      </c>
      <c r="E5" s="266" t="s">
        <v>1</v>
      </c>
      <c r="F5" s="269" t="s">
        <v>134</v>
      </c>
      <c r="G5" s="270" t="s">
        <v>135</v>
      </c>
      <c r="H5" s="271" t="s">
        <v>131</v>
      </c>
      <c r="I5" s="270" t="s">
        <v>135</v>
      </c>
    </row>
    <row r="6" spans="1:72">
      <c r="A6" s="272"/>
      <c r="B6" s="273" t="s">
        <v>136</v>
      </c>
      <c r="C6" s="608" t="s">
        <v>86</v>
      </c>
      <c r="D6" s="609"/>
      <c r="E6" s="609"/>
      <c r="F6" s="609"/>
      <c r="G6" s="274">
        <f>SUM(G7:G16)</f>
        <v>0</v>
      </c>
      <c r="H6" s="275"/>
      <c r="I6" s="276">
        <f>SUM(I7:I8)</f>
        <v>7.5000000000000007E-5</v>
      </c>
      <c r="S6" s="229">
        <v>1</v>
      </c>
      <c r="T6" s="229">
        <v>1</v>
      </c>
      <c r="U6" s="229">
        <v>1</v>
      </c>
      <c r="AR6" s="229">
        <v>1</v>
      </c>
      <c r="AS6" s="229">
        <f t="shared" ref="AS6:AS17" si="0">IF(AR6=1,G6,0)</f>
        <v>0</v>
      </c>
      <c r="AT6" s="229">
        <f t="shared" ref="AT6:AT17" si="1">IF(AR6=2,G6,0)</f>
        <v>0</v>
      </c>
      <c r="AU6" s="229">
        <f t="shared" ref="AU6:AU17" si="2">IF(AR6=3,G6,0)</f>
        <v>0</v>
      </c>
      <c r="AV6" s="229">
        <f t="shared" ref="AV6:AV17" si="3">IF(AR6=4,G6,0)</f>
        <v>0</v>
      </c>
      <c r="AW6" s="229">
        <f t="shared" ref="AW6:AW17" si="4">IF(AR6=5,G6,0)</f>
        <v>0</v>
      </c>
      <c r="BS6" s="229">
        <v>1</v>
      </c>
      <c r="BT6" s="229">
        <v>1</v>
      </c>
    </row>
    <row r="7" spans="1:72">
      <c r="A7" s="277" t="s">
        <v>85</v>
      </c>
      <c r="B7" s="278" t="s">
        <v>137</v>
      </c>
      <c r="C7" s="278" t="s">
        <v>138</v>
      </c>
      <c r="D7" s="277" t="s">
        <v>98</v>
      </c>
      <c r="E7" s="279">
        <v>2</v>
      </c>
      <c r="F7" s="279"/>
      <c r="G7" s="279">
        <f t="shared" ref="G7:G15" si="5">ROUND(E7*F7,2)</f>
        <v>0</v>
      </c>
      <c r="H7" s="279">
        <v>0</v>
      </c>
      <c r="I7" s="279">
        <f t="shared" ref="I7:I15" si="6">E7*H7</f>
        <v>0</v>
      </c>
      <c r="S7" s="229">
        <v>1</v>
      </c>
      <c r="T7" s="229">
        <v>1</v>
      </c>
      <c r="U7" s="229">
        <v>1</v>
      </c>
      <c r="AR7" s="229">
        <v>1</v>
      </c>
      <c r="AS7" s="229">
        <f t="shared" si="0"/>
        <v>0</v>
      </c>
      <c r="AT7" s="229">
        <f t="shared" si="1"/>
        <v>0</v>
      </c>
      <c r="AU7" s="229">
        <f t="shared" si="2"/>
        <v>0</v>
      </c>
      <c r="AV7" s="229">
        <f t="shared" si="3"/>
        <v>0</v>
      </c>
      <c r="AW7" s="229">
        <f t="shared" si="4"/>
        <v>0</v>
      </c>
      <c r="BS7" s="229">
        <v>1</v>
      </c>
      <c r="BT7" s="229">
        <v>1</v>
      </c>
    </row>
    <row r="8" spans="1:72">
      <c r="A8" s="277" t="s">
        <v>139</v>
      </c>
      <c r="B8" s="278" t="s">
        <v>295</v>
      </c>
      <c r="C8" s="278" t="s">
        <v>296</v>
      </c>
      <c r="D8" s="277" t="s">
        <v>94</v>
      </c>
      <c r="E8" s="279">
        <v>1.5</v>
      </c>
      <c r="F8" s="279"/>
      <c r="G8" s="279">
        <f t="shared" si="5"/>
        <v>0</v>
      </c>
      <c r="H8" s="279">
        <v>5.0000000000000002E-5</v>
      </c>
      <c r="I8" s="279">
        <f t="shared" si="6"/>
        <v>7.5000000000000007E-5</v>
      </c>
      <c r="S8" s="229">
        <v>1</v>
      </c>
      <c r="T8" s="229">
        <v>1</v>
      </c>
      <c r="U8" s="229">
        <v>1</v>
      </c>
      <c r="AR8" s="229">
        <v>1</v>
      </c>
      <c r="AS8" s="229">
        <f t="shared" si="0"/>
        <v>0</v>
      </c>
      <c r="AT8" s="229">
        <f t="shared" si="1"/>
        <v>0</v>
      </c>
      <c r="AU8" s="229">
        <f t="shared" si="2"/>
        <v>0</v>
      </c>
      <c r="AV8" s="229">
        <f t="shared" si="3"/>
        <v>0</v>
      </c>
      <c r="AW8" s="229">
        <f t="shared" si="4"/>
        <v>0</v>
      </c>
      <c r="BS8" s="229">
        <v>1</v>
      </c>
      <c r="BT8" s="229">
        <v>1</v>
      </c>
    </row>
    <row r="9" spans="1:72">
      <c r="A9" s="277" t="s">
        <v>140</v>
      </c>
      <c r="B9" s="278" t="s">
        <v>141</v>
      </c>
      <c r="C9" s="278" t="s">
        <v>142</v>
      </c>
      <c r="D9" s="277" t="s">
        <v>143</v>
      </c>
      <c r="E9" s="280">
        <v>20</v>
      </c>
      <c r="F9" s="279"/>
      <c r="G9" s="279">
        <f t="shared" si="5"/>
        <v>0</v>
      </c>
      <c r="H9" s="279"/>
      <c r="I9" s="279"/>
      <c r="S9" s="229">
        <v>1</v>
      </c>
      <c r="T9" s="229">
        <v>1</v>
      </c>
      <c r="U9" s="229">
        <v>1</v>
      </c>
      <c r="AR9" s="229">
        <v>1</v>
      </c>
      <c r="AS9" s="229">
        <f t="shared" si="0"/>
        <v>0</v>
      </c>
      <c r="AT9" s="229">
        <f t="shared" si="1"/>
        <v>0</v>
      </c>
      <c r="AU9" s="229">
        <f t="shared" si="2"/>
        <v>0</v>
      </c>
      <c r="AV9" s="229">
        <f t="shared" si="3"/>
        <v>0</v>
      </c>
      <c r="AW9" s="229">
        <f t="shared" si="4"/>
        <v>0</v>
      </c>
      <c r="BS9" s="229">
        <v>1</v>
      </c>
      <c r="BT9" s="229">
        <v>1</v>
      </c>
    </row>
    <row r="10" spans="1:72">
      <c r="A10" s="277" t="s">
        <v>144</v>
      </c>
      <c r="B10" s="278" t="s">
        <v>91</v>
      </c>
      <c r="C10" s="278" t="s">
        <v>145</v>
      </c>
      <c r="D10" s="277" t="s">
        <v>92</v>
      </c>
      <c r="E10" s="279">
        <v>3</v>
      </c>
      <c r="F10" s="279"/>
      <c r="G10" s="279">
        <f t="shared" si="5"/>
        <v>0</v>
      </c>
      <c r="H10" s="279"/>
      <c r="I10" s="279"/>
      <c r="S10" s="229">
        <v>1</v>
      </c>
      <c r="T10" s="229">
        <v>1</v>
      </c>
      <c r="U10" s="229">
        <v>1</v>
      </c>
      <c r="AR10" s="229">
        <v>1</v>
      </c>
      <c r="AS10" s="229">
        <f t="shared" si="0"/>
        <v>0</v>
      </c>
      <c r="AT10" s="229">
        <f t="shared" si="1"/>
        <v>0</v>
      </c>
      <c r="AU10" s="229">
        <f t="shared" si="2"/>
        <v>0</v>
      </c>
      <c r="AV10" s="229">
        <f t="shared" si="3"/>
        <v>0</v>
      </c>
      <c r="AW10" s="229">
        <f t="shared" si="4"/>
        <v>0</v>
      </c>
      <c r="BS10" s="229">
        <v>1</v>
      </c>
      <c r="BT10" s="229">
        <v>1</v>
      </c>
    </row>
    <row r="11" spans="1:72">
      <c r="A11" s="277" t="s">
        <v>146</v>
      </c>
      <c r="B11" s="278" t="s">
        <v>147</v>
      </c>
      <c r="C11" s="278" t="s">
        <v>191</v>
      </c>
      <c r="D11" s="277" t="s">
        <v>94</v>
      </c>
      <c r="E11" s="279">
        <v>6.28</v>
      </c>
      <c r="F11" s="279"/>
      <c r="G11" s="279">
        <f t="shared" si="5"/>
        <v>0</v>
      </c>
      <c r="H11" s="279"/>
      <c r="I11" s="279"/>
      <c r="S11" s="229">
        <v>1</v>
      </c>
      <c r="T11" s="229">
        <v>1</v>
      </c>
      <c r="U11" s="229">
        <v>1</v>
      </c>
      <c r="AR11" s="229">
        <v>1</v>
      </c>
      <c r="AS11" s="229">
        <f t="shared" si="0"/>
        <v>0</v>
      </c>
      <c r="AT11" s="229">
        <f t="shared" si="1"/>
        <v>0</v>
      </c>
      <c r="AU11" s="229">
        <f t="shared" si="2"/>
        <v>0</v>
      </c>
      <c r="AV11" s="229">
        <f t="shared" si="3"/>
        <v>0</v>
      </c>
      <c r="AW11" s="229">
        <f t="shared" si="4"/>
        <v>0</v>
      </c>
      <c r="BS11" s="229">
        <v>1</v>
      </c>
      <c r="BT11" s="229">
        <v>1</v>
      </c>
    </row>
    <row r="12" spans="1:72">
      <c r="A12" s="277" t="s">
        <v>148</v>
      </c>
      <c r="B12" s="278" t="s">
        <v>149</v>
      </c>
      <c r="C12" s="278" t="s">
        <v>150</v>
      </c>
      <c r="D12" s="277" t="s">
        <v>94</v>
      </c>
      <c r="E12" s="279">
        <v>0.69</v>
      </c>
      <c r="F12" s="279"/>
      <c r="G12" s="279">
        <f t="shared" si="5"/>
        <v>0</v>
      </c>
      <c r="H12" s="279">
        <v>0</v>
      </c>
      <c r="I12" s="279">
        <f t="shared" si="6"/>
        <v>0</v>
      </c>
      <c r="S12" s="229">
        <v>1</v>
      </c>
      <c r="T12" s="229">
        <v>1</v>
      </c>
      <c r="U12" s="229">
        <v>1</v>
      </c>
      <c r="AR12" s="229">
        <v>1</v>
      </c>
      <c r="AS12" s="229">
        <f t="shared" si="0"/>
        <v>0</v>
      </c>
      <c r="AT12" s="229">
        <f t="shared" si="1"/>
        <v>0</v>
      </c>
      <c r="AU12" s="229">
        <f t="shared" si="2"/>
        <v>0</v>
      </c>
      <c r="AV12" s="229">
        <f t="shared" si="3"/>
        <v>0</v>
      </c>
      <c r="AW12" s="229">
        <f t="shared" si="4"/>
        <v>0</v>
      </c>
      <c r="BS12" s="229">
        <v>1</v>
      </c>
      <c r="BT12" s="229">
        <v>1</v>
      </c>
    </row>
    <row r="13" spans="1:72">
      <c r="A13" s="277" t="s">
        <v>151</v>
      </c>
      <c r="B13" s="278" t="s">
        <v>152</v>
      </c>
      <c r="C13" s="278" t="s">
        <v>153</v>
      </c>
      <c r="D13" s="277" t="s">
        <v>107</v>
      </c>
      <c r="E13" s="279">
        <v>5</v>
      </c>
      <c r="F13" s="279"/>
      <c r="G13" s="279">
        <f t="shared" si="5"/>
        <v>0</v>
      </c>
      <c r="H13" s="279">
        <v>0</v>
      </c>
      <c r="I13" s="279">
        <f t="shared" si="6"/>
        <v>0</v>
      </c>
      <c r="S13" s="229">
        <v>1</v>
      </c>
      <c r="T13" s="229">
        <v>1</v>
      </c>
      <c r="U13" s="229">
        <v>1</v>
      </c>
      <c r="AR13" s="229">
        <v>1</v>
      </c>
      <c r="AS13" s="229">
        <f t="shared" si="0"/>
        <v>0</v>
      </c>
      <c r="AT13" s="229">
        <f t="shared" si="1"/>
        <v>0</v>
      </c>
      <c r="AU13" s="229">
        <f t="shared" si="2"/>
        <v>0</v>
      </c>
      <c r="AV13" s="229">
        <f t="shared" si="3"/>
        <v>0</v>
      </c>
      <c r="AW13" s="229">
        <f t="shared" si="4"/>
        <v>0</v>
      </c>
      <c r="BS13" s="229">
        <v>1</v>
      </c>
      <c r="BT13" s="229">
        <v>1</v>
      </c>
    </row>
    <row r="14" spans="1:72">
      <c r="A14" s="277" t="s">
        <v>272</v>
      </c>
      <c r="B14" s="278" t="s">
        <v>264</v>
      </c>
      <c r="C14" s="278" t="s">
        <v>400</v>
      </c>
      <c r="D14" s="277" t="s">
        <v>94</v>
      </c>
      <c r="E14" s="279">
        <v>6.28</v>
      </c>
      <c r="F14" s="279"/>
      <c r="G14" s="279">
        <f t="shared" si="5"/>
        <v>0</v>
      </c>
      <c r="H14" s="279"/>
      <c r="I14" s="279"/>
    </row>
    <row r="15" spans="1:72">
      <c r="A15" s="277" t="s">
        <v>154</v>
      </c>
      <c r="B15" s="278" t="s">
        <v>95</v>
      </c>
      <c r="C15" s="278" t="s">
        <v>155</v>
      </c>
      <c r="D15" s="277" t="s">
        <v>94</v>
      </c>
      <c r="E15" s="279">
        <v>6.28</v>
      </c>
      <c r="F15" s="279"/>
      <c r="G15" s="279">
        <f t="shared" si="5"/>
        <v>0</v>
      </c>
      <c r="H15" s="279">
        <v>0</v>
      </c>
      <c r="I15" s="279">
        <f t="shared" si="6"/>
        <v>0</v>
      </c>
      <c r="S15" s="229">
        <v>1</v>
      </c>
      <c r="T15" s="229">
        <v>1</v>
      </c>
      <c r="U15" s="229">
        <v>1</v>
      </c>
      <c r="AR15" s="229">
        <v>1</v>
      </c>
      <c r="AS15" s="229">
        <f t="shared" si="0"/>
        <v>0</v>
      </c>
      <c r="AT15" s="229">
        <f t="shared" si="1"/>
        <v>0</v>
      </c>
      <c r="AU15" s="229">
        <f t="shared" si="2"/>
        <v>0</v>
      </c>
      <c r="AV15" s="229">
        <f t="shared" si="3"/>
        <v>0</v>
      </c>
      <c r="AW15" s="229">
        <f t="shared" si="4"/>
        <v>0</v>
      </c>
      <c r="BS15" s="229">
        <v>1</v>
      </c>
      <c r="BT15" s="229">
        <v>1</v>
      </c>
    </row>
    <row r="16" spans="1:72">
      <c r="A16" s="281" t="s">
        <v>156</v>
      </c>
      <c r="B16" s="282" t="s">
        <v>157</v>
      </c>
      <c r="C16" s="278" t="s">
        <v>158</v>
      </c>
      <c r="D16" s="277" t="s">
        <v>98</v>
      </c>
      <c r="E16" s="279">
        <v>62.8</v>
      </c>
      <c r="F16" s="279"/>
      <c r="G16" s="279">
        <f>ROUND(E16*F16,2)</f>
        <v>0</v>
      </c>
      <c r="H16" s="279"/>
      <c r="I16" s="279"/>
      <c r="S16" s="229">
        <v>1</v>
      </c>
      <c r="T16" s="229">
        <v>1</v>
      </c>
      <c r="U16" s="229">
        <v>1</v>
      </c>
      <c r="AR16" s="229">
        <v>1</v>
      </c>
      <c r="AS16" s="229">
        <f t="shared" si="0"/>
        <v>0</v>
      </c>
      <c r="AT16" s="229">
        <f t="shared" si="1"/>
        <v>0</v>
      </c>
      <c r="AU16" s="229">
        <f t="shared" si="2"/>
        <v>0</v>
      </c>
      <c r="AV16" s="229">
        <f t="shared" si="3"/>
        <v>0</v>
      </c>
      <c r="AW16" s="229">
        <f t="shared" si="4"/>
        <v>0</v>
      </c>
      <c r="BS16" s="229">
        <v>1</v>
      </c>
      <c r="BT16" s="229">
        <v>1</v>
      </c>
    </row>
    <row r="17" spans="1:72">
      <c r="A17" s="283"/>
      <c r="B17" s="284" t="s">
        <v>159</v>
      </c>
      <c r="C17" s="606" t="s">
        <v>97</v>
      </c>
      <c r="D17" s="607"/>
      <c r="E17" s="607"/>
      <c r="F17" s="607"/>
      <c r="G17" s="285">
        <f>SUM(G18:G19)</f>
        <v>0</v>
      </c>
      <c r="H17" s="286"/>
      <c r="I17" s="287">
        <f>SUM(I18:I19)</f>
        <v>14.56925</v>
      </c>
      <c r="J17" s="377"/>
      <c r="S17" s="229">
        <v>1</v>
      </c>
      <c r="T17" s="229">
        <v>1</v>
      </c>
      <c r="U17" s="229">
        <v>1</v>
      </c>
      <c r="AR17" s="229">
        <v>1</v>
      </c>
      <c r="AS17" s="229">
        <f t="shared" si="0"/>
        <v>0</v>
      </c>
      <c r="AT17" s="229">
        <f t="shared" si="1"/>
        <v>0</v>
      </c>
      <c r="AU17" s="229">
        <f t="shared" si="2"/>
        <v>0</v>
      </c>
      <c r="AV17" s="229">
        <f t="shared" si="3"/>
        <v>0</v>
      </c>
      <c r="AW17" s="229">
        <f t="shared" si="4"/>
        <v>0</v>
      </c>
      <c r="BS17" s="229">
        <v>1</v>
      </c>
      <c r="BT17" s="229">
        <v>1</v>
      </c>
    </row>
    <row r="18" spans="1:72">
      <c r="A18" s="277" t="s">
        <v>160</v>
      </c>
      <c r="B18" s="278" t="s">
        <v>325</v>
      </c>
      <c r="C18" s="288" t="s">
        <v>193</v>
      </c>
      <c r="D18" s="277" t="s">
        <v>94</v>
      </c>
      <c r="E18" s="279">
        <v>5.08</v>
      </c>
      <c r="F18" s="279"/>
      <c r="G18" s="279">
        <f>ROUND(E18*F18,2)</f>
        <v>0</v>
      </c>
      <c r="H18" s="279">
        <v>2.5249999999999999</v>
      </c>
      <c r="I18" s="279">
        <f>E18*H18</f>
        <v>12.827</v>
      </c>
      <c r="AS18" s="242">
        <f>SUM(AS5:AS17)</f>
        <v>0</v>
      </c>
      <c r="AT18" s="242">
        <f>SUM(AT5:AT17)</f>
        <v>0</v>
      </c>
      <c r="AU18" s="242">
        <f>SUM(AU5:AU17)</f>
        <v>0</v>
      </c>
      <c r="AV18" s="242">
        <f>SUM(AV5:AV17)</f>
        <v>0</v>
      </c>
      <c r="AW18" s="242">
        <f>SUM(AW5:AW17)</f>
        <v>0</v>
      </c>
    </row>
    <row r="19" spans="1:72">
      <c r="A19" s="277" t="s">
        <v>161</v>
      </c>
      <c r="B19" s="278" t="s">
        <v>162</v>
      </c>
      <c r="C19" s="278" t="s">
        <v>194</v>
      </c>
      <c r="D19" s="277" t="s">
        <v>94</v>
      </c>
      <c r="E19" s="279">
        <v>0.69</v>
      </c>
      <c r="F19" s="279"/>
      <c r="G19" s="279">
        <f>ROUND(E19*F19,2)</f>
        <v>0</v>
      </c>
      <c r="H19" s="279">
        <v>2.5249999999999999</v>
      </c>
      <c r="I19" s="279">
        <f>E19*H19</f>
        <v>1.7422499999999999</v>
      </c>
    </row>
    <row r="20" spans="1:72">
      <c r="A20" s="283"/>
      <c r="B20" s="284" t="s">
        <v>165</v>
      </c>
      <c r="C20" s="606" t="s">
        <v>166</v>
      </c>
      <c r="D20" s="607"/>
      <c r="E20" s="607"/>
      <c r="F20" s="607"/>
      <c r="G20" s="285">
        <f>G21</f>
        <v>0</v>
      </c>
      <c r="H20" s="286"/>
      <c r="I20" s="287">
        <f>SUM(I21:I21)</f>
        <v>2.2749999999999999</v>
      </c>
      <c r="S20" s="229">
        <v>1</v>
      </c>
      <c r="T20" s="229">
        <v>1</v>
      </c>
      <c r="U20" s="229">
        <v>1</v>
      </c>
      <c r="AR20" s="229">
        <v>1</v>
      </c>
      <c r="AS20" s="229">
        <f>IF(AR20=1,G20,0)</f>
        <v>0</v>
      </c>
      <c r="AT20" s="229">
        <f>IF(AR20=2,G20,0)</f>
        <v>0</v>
      </c>
      <c r="AU20" s="229">
        <f>IF(AR20=3,G20,0)</f>
        <v>0</v>
      </c>
      <c r="AV20" s="229">
        <f>IF(AR20=4,G20,0)</f>
        <v>0</v>
      </c>
      <c r="AW20" s="229">
        <f>IF(AR20=5,G20,0)</f>
        <v>0</v>
      </c>
      <c r="BS20" s="229">
        <v>1</v>
      </c>
      <c r="BT20" s="229">
        <v>1</v>
      </c>
    </row>
    <row r="21" spans="1:72">
      <c r="A21" s="277" t="s">
        <v>163</v>
      </c>
      <c r="B21" s="278" t="s">
        <v>168</v>
      </c>
      <c r="C21" s="278" t="s">
        <v>169</v>
      </c>
      <c r="D21" s="277" t="s">
        <v>107</v>
      </c>
      <c r="E21" s="279">
        <v>5</v>
      </c>
      <c r="F21" s="279"/>
      <c r="G21" s="279">
        <f>ROUND(E21*F21,2)</f>
        <v>0</v>
      </c>
      <c r="H21" s="279">
        <v>0.45500000000000002</v>
      </c>
      <c r="I21" s="279">
        <f>E21*H21</f>
        <v>2.2749999999999999</v>
      </c>
      <c r="S21" s="229">
        <v>1</v>
      </c>
      <c r="T21" s="229">
        <v>1</v>
      </c>
      <c r="U21" s="229">
        <v>1</v>
      </c>
      <c r="AR21" s="229">
        <v>1</v>
      </c>
      <c r="AS21" s="229">
        <f>IF(AR21=1,G21,0)</f>
        <v>0</v>
      </c>
      <c r="AT21" s="229">
        <f>IF(AR21=2,G21,0)</f>
        <v>0</v>
      </c>
      <c r="AU21" s="229">
        <f>IF(AR21=3,G21,0)</f>
        <v>0</v>
      </c>
      <c r="AV21" s="229">
        <f>IF(AR21=4,G21,0)</f>
        <v>0</v>
      </c>
      <c r="AW21" s="229">
        <f>IF(AR21=5,G21,0)</f>
        <v>0</v>
      </c>
      <c r="BS21" s="229">
        <v>1</v>
      </c>
      <c r="BT21" s="229">
        <v>1</v>
      </c>
    </row>
    <row r="22" spans="1:72">
      <c r="A22" s="277" t="s">
        <v>167</v>
      </c>
      <c r="B22" s="278" t="s">
        <v>171</v>
      </c>
      <c r="C22" s="278" t="s">
        <v>234</v>
      </c>
      <c r="D22" s="277" t="s">
        <v>107</v>
      </c>
      <c r="E22" s="279">
        <v>5</v>
      </c>
      <c r="F22" s="280"/>
      <c r="G22" s="280">
        <f>ROUND(E22*F22,2)</f>
        <v>0</v>
      </c>
      <c r="H22" s="279"/>
      <c r="I22" s="279"/>
      <c r="AS22" s="242">
        <f>SUM(AS19:AS21)</f>
        <v>0</v>
      </c>
      <c r="AT22" s="242">
        <f>SUM(AT19:AT21)</f>
        <v>0</v>
      </c>
      <c r="AU22" s="242">
        <f>SUM(AU19:AU21)</f>
        <v>0</v>
      </c>
      <c r="AV22" s="242">
        <f>SUM(AV19:AV21)</f>
        <v>0</v>
      </c>
      <c r="AW22" s="242">
        <f>SUM(AW19:AW21)</f>
        <v>0</v>
      </c>
    </row>
    <row r="23" spans="1:72">
      <c r="A23" s="283"/>
      <c r="B23" s="284" t="s">
        <v>172</v>
      </c>
      <c r="C23" s="606" t="s">
        <v>173</v>
      </c>
      <c r="D23" s="607"/>
      <c r="E23" s="607"/>
      <c r="F23" s="607"/>
      <c r="G23" s="285">
        <f>SUM(G24:G25)</f>
        <v>0</v>
      </c>
      <c r="H23" s="286"/>
      <c r="I23" s="287">
        <f>SUM(I24:I24)</f>
        <v>12.64296</v>
      </c>
    </row>
    <row r="24" spans="1:72">
      <c r="A24" s="277" t="s">
        <v>170</v>
      </c>
      <c r="B24" s="278" t="s">
        <v>175</v>
      </c>
      <c r="C24" s="278" t="s">
        <v>176</v>
      </c>
      <c r="D24" s="277" t="s">
        <v>99</v>
      </c>
      <c r="E24" s="279">
        <v>8</v>
      </c>
      <c r="F24" s="279"/>
      <c r="G24" s="279">
        <f>ROUND(E24*F24,2)</f>
        <v>0</v>
      </c>
      <c r="H24" s="279">
        <v>1.5803700000000001</v>
      </c>
      <c r="I24" s="279">
        <f>E24*H24</f>
        <v>12.64296</v>
      </c>
      <c r="S24" s="229">
        <v>1</v>
      </c>
      <c r="T24" s="229">
        <v>1</v>
      </c>
      <c r="U24" s="229">
        <v>1</v>
      </c>
      <c r="AR24" s="229">
        <v>1</v>
      </c>
      <c r="AS24" s="229">
        <f>IF(AR24=1,G24,0)</f>
        <v>0</v>
      </c>
      <c r="AT24" s="229">
        <f>IF(AR24=2,G24,0)</f>
        <v>0</v>
      </c>
      <c r="AU24" s="229">
        <f>IF(AR24=3,G24,0)</f>
        <v>0</v>
      </c>
      <c r="AV24" s="229">
        <f>IF(AR24=4,G24,0)</f>
        <v>0</v>
      </c>
      <c r="AW24" s="229">
        <f>IF(AR24=5,G24,0)</f>
        <v>0</v>
      </c>
      <c r="BS24" s="229">
        <v>1</v>
      </c>
      <c r="BT24" s="229">
        <v>1</v>
      </c>
    </row>
    <row r="25" spans="1:72">
      <c r="A25" s="277" t="s">
        <v>174</v>
      </c>
      <c r="B25" s="278" t="s">
        <v>178</v>
      </c>
      <c r="C25" s="278" t="s">
        <v>271</v>
      </c>
      <c r="D25" s="277" t="s">
        <v>99</v>
      </c>
      <c r="E25" s="280">
        <v>8</v>
      </c>
      <c r="F25" s="279"/>
      <c r="G25" s="279">
        <f>ROUND(E25*F25,2)</f>
        <v>0</v>
      </c>
      <c r="H25" s="279">
        <v>0.318</v>
      </c>
      <c r="I25" s="279">
        <f>E25*H25</f>
        <v>2.544</v>
      </c>
      <c r="AS25" s="242">
        <f>SUM(AS23:AS24)</f>
        <v>0</v>
      </c>
      <c r="AT25" s="242">
        <f>SUM(AT23:AT24)</f>
        <v>0</v>
      </c>
      <c r="AU25" s="242">
        <f>SUM(AU23:AU24)</f>
        <v>0</v>
      </c>
      <c r="AV25" s="242">
        <f>SUM(AV23:AV24)</f>
        <v>0</v>
      </c>
      <c r="AW25" s="242">
        <f>SUM(AW23:AW24)</f>
        <v>0</v>
      </c>
    </row>
    <row r="26" spans="1:72">
      <c r="A26" s="283"/>
      <c r="B26" s="284" t="s">
        <v>180</v>
      </c>
      <c r="C26" s="606" t="s">
        <v>181</v>
      </c>
      <c r="D26" s="607"/>
      <c r="E26" s="607"/>
      <c r="F26" s="607"/>
      <c r="G26" s="285">
        <f>G27</f>
        <v>0</v>
      </c>
      <c r="H26" s="286"/>
      <c r="I26" s="287">
        <f>SUM(I27:I27)</f>
        <v>0.12432</v>
      </c>
      <c r="S26" s="229">
        <v>1</v>
      </c>
      <c r="T26" s="229">
        <v>1</v>
      </c>
      <c r="U26" s="229">
        <v>1</v>
      </c>
      <c r="AR26" s="229">
        <v>1</v>
      </c>
      <c r="AS26" s="229">
        <f>IF(AR26=1,G26,0)</f>
        <v>0</v>
      </c>
      <c r="AT26" s="229">
        <f>IF(AR26=2,G26,0)</f>
        <v>0</v>
      </c>
      <c r="AU26" s="229">
        <f>IF(AR26=3,G26,0)</f>
        <v>0</v>
      </c>
      <c r="AV26" s="229">
        <f>IF(AR26=4,G26,0)</f>
        <v>0</v>
      </c>
      <c r="AW26" s="229">
        <f>IF(AR26=5,G26,0)</f>
        <v>0</v>
      </c>
      <c r="BS26" s="229">
        <v>1</v>
      </c>
      <c r="BT26" s="229">
        <v>1</v>
      </c>
    </row>
    <row r="27" spans="1:72">
      <c r="A27" s="277" t="s">
        <v>177</v>
      </c>
      <c r="B27" s="278" t="s">
        <v>507</v>
      </c>
      <c r="C27" s="278" t="s">
        <v>506</v>
      </c>
      <c r="D27" s="277" t="s">
        <v>98</v>
      </c>
      <c r="E27" s="279">
        <v>21</v>
      </c>
      <c r="F27" s="279"/>
      <c r="G27" s="279">
        <f>ROUND(E27*F27,2)</f>
        <v>0</v>
      </c>
      <c r="H27" s="279">
        <v>5.9199999999999999E-3</v>
      </c>
      <c r="I27" s="279">
        <f>E27*H27</f>
        <v>0.12432</v>
      </c>
      <c r="S27" s="229">
        <v>12</v>
      </c>
      <c r="T27" s="229">
        <v>0</v>
      </c>
      <c r="U27" s="229">
        <v>37</v>
      </c>
      <c r="AR27" s="229">
        <v>1</v>
      </c>
      <c r="AS27" s="229">
        <f>IF(AR27=1,G27,0)</f>
        <v>0</v>
      </c>
      <c r="AT27" s="229">
        <f>IF(AR27=2,G27,0)</f>
        <v>0</v>
      </c>
      <c r="AU27" s="229">
        <f>IF(AR27=3,G27,0)</f>
        <v>0</v>
      </c>
      <c r="AV27" s="229">
        <f>IF(AR27=4,G27,0)</f>
        <v>0</v>
      </c>
      <c r="AW27" s="229">
        <f>IF(AR27=5,G27,0)</f>
        <v>0</v>
      </c>
      <c r="BS27" s="229">
        <v>12</v>
      </c>
      <c r="BT27" s="229">
        <v>0</v>
      </c>
    </row>
    <row r="28" spans="1:72">
      <c r="A28" s="283"/>
      <c r="B28" s="284" t="s">
        <v>183</v>
      </c>
      <c r="C28" s="606" t="s">
        <v>236</v>
      </c>
      <c r="D28" s="607"/>
      <c r="E28" s="607"/>
      <c r="F28" s="607"/>
      <c r="G28" s="285">
        <f>G29</f>
        <v>0</v>
      </c>
      <c r="H28" s="286"/>
      <c r="I28" s="287">
        <f>SUM(I29:I29)</f>
        <v>0</v>
      </c>
      <c r="AS28" s="242">
        <f>SUM(AS26:AS27)</f>
        <v>0</v>
      </c>
      <c r="AT28" s="242">
        <f>SUM(AT26:AT27)</f>
        <v>0</v>
      </c>
      <c r="AU28" s="242">
        <f>SUM(AU26:AU27)</f>
        <v>0</v>
      </c>
      <c r="AV28" s="242">
        <f>SUM(AV26:AV27)</f>
        <v>0</v>
      </c>
      <c r="AW28" s="242">
        <f>SUM(AW26:AW27)</f>
        <v>0</v>
      </c>
    </row>
    <row r="29" spans="1:72">
      <c r="A29" s="277" t="s">
        <v>179</v>
      </c>
      <c r="B29" s="278" t="s">
        <v>102</v>
      </c>
      <c r="C29" s="278" t="s">
        <v>196</v>
      </c>
      <c r="D29" s="277" t="s">
        <v>103</v>
      </c>
      <c r="E29" s="279">
        <v>23.83</v>
      </c>
      <c r="F29" s="279"/>
      <c r="G29" s="279">
        <f>ROUND(E29*F29,2)</f>
        <v>0</v>
      </c>
      <c r="H29" s="279">
        <v>0</v>
      </c>
      <c r="I29" s="279">
        <f>E29*H29</f>
        <v>0</v>
      </c>
    </row>
    <row r="30" spans="1:72">
      <c r="A30" s="283"/>
      <c r="B30" s="284" t="s">
        <v>185</v>
      </c>
      <c r="C30" s="606" t="s">
        <v>269</v>
      </c>
      <c r="D30" s="607"/>
      <c r="E30" s="607"/>
      <c r="F30" s="607"/>
      <c r="G30" s="285">
        <f>SUM(G31:G34)</f>
        <v>0</v>
      </c>
      <c r="H30" s="286"/>
      <c r="I30" s="287">
        <f>SUM(I32:I33)</f>
        <v>0.14135999999999999</v>
      </c>
      <c r="S30" s="229">
        <v>7</v>
      </c>
      <c r="T30" s="229">
        <v>1</v>
      </c>
      <c r="U30" s="229">
        <v>2</v>
      </c>
      <c r="AR30" s="229">
        <v>1</v>
      </c>
      <c r="AS30" s="229">
        <f>IF(AR30=1,G30,0)</f>
        <v>0</v>
      </c>
      <c r="AT30" s="229">
        <f>IF(AR30=2,G30,0)</f>
        <v>0</v>
      </c>
      <c r="AU30" s="229">
        <f>IF(AR30=3,G30,0)</f>
        <v>0</v>
      </c>
      <c r="AV30" s="229">
        <f>IF(AR30=4,G30,0)</f>
        <v>0</v>
      </c>
      <c r="AW30" s="229">
        <f>IF(AR30=5,G30,0)</f>
        <v>0</v>
      </c>
      <c r="BS30" s="229">
        <v>7</v>
      </c>
      <c r="BT30" s="229">
        <v>1</v>
      </c>
    </row>
    <row r="31" spans="1:72">
      <c r="A31" s="277" t="s">
        <v>182</v>
      </c>
      <c r="B31" s="282" t="s">
        <v>164</v>
      </c>
      <c r="C31" s="278" t="s">
        <v>192</v>
      </c>
      <c r="D31" s="277" t="s">
        <v>100</v>
      </c>
      <c r="E31" s="279">
        <v>135.68</v>
      </c>
      <c r="F31" s="279"/>
      <c r="G31" s="279">
        <f>ROUND(E31*F31,2)</f>
        <v>0</v>
      </c>
      <c r="H31" s="279">
        <v>1E-3</v>
      </c>
      <c r="I31" s="279">
        <v>0.13500000000000001</v>
      </c>
    </row>
    <row r="32" spans="1:72">
      <c r="A32" s="277" t="s">
        <v>184</v>
      </c>
      <c r="B32" s="282" t="s">
        <v>187</v>
      </c>
      <c r="C32" s="278" t="s">
        <v>299</v>
      </c>
      <c r="D32" s="277" t="s">
        <v>100</v>
      </c>
      <c r="E32" s="279">
        <v>6</v>
      </c>
      <c r="F32" s="279"/>
      <c r="G32" s="279">
        <f>ROUND(E32*F32,2)</f>
        <v>0</v>
      </c>
      <c r="H32" s="279">
        <v>6.0000000000000002E-5</v>
      </c>
      <c r="I32" s="279">
        <f t="shared" ref="I32" si="7">E32*H32</f>
        <v>3.6000000000000002E-4</v>
      </c>
      <c r="AS32" s="242">
        <f>SUM(AS29:AS30)</f>
        <v>0</v>
      </c>
      <c r="AT32" s="242">
        <f>SUM(AT29:AT30)</f>
        <v>0</v>
      </c>
      <c r="AU32" s="242">
        <f>SUM(AU29:AU30)</f>
        <v>0</v>
      </c>
      <c r="AV32" s="242">
        <f>SUM(AV29:AV30)</f>
        <v>0</v>
      </c>
      <c r="AW32" s="242">
        <f>SUM(AW29:AW30)</f>
        <v>0</v>
      </c>
    </row>
    <row r="33" spans="1:72">
      <c r="A33" s="277" t="s">
        <v>186</v>
      </c>
      <c r="B33" s="282" t="s">
        <v>189</v>
      </c>
      <c r="C33" s="278" t="s">
        <v>402</v>
      </c>
      <c r="D33" s="277" t="s">
        <v>100</v>
      </c>
      <c r="E33" s="279">
        <v>141.68</v>
      </c>
      <c r="F33" s="279"/>
      <c r="G33" s="279">
        <f>ROUND(E33*F33,2)</f>
        <v>0</v>
      </c>
      <c r="H33" s="279">
        <v>1E-3</v>
      </c>
      <c r="I33" s="279">
        <v>0.14099999999999999</v>
      </c>
    </row>
    <row r="34" spans="1:72">
      <c r="A34" s="505"/>
      <c r="B34" s="448" t="s">
        <v>371</v>
      </c>
      <c r="C34" s="448" t="s">
        <v>372</v>
      </c>
      <c r="D34" s="449" t="s">
        <v>103</v>
      </c>
      <c r="E34" s="448">
        <v>0.14000000000000001</v>
      </c>
      <c r="F34" s="280"/>
      <c r="G34" s="448">
        <f>ROUND(E34*F34,2)</f>
        <v>0</v>
      </c>
      <c r="H34" s="279"/>
      <c r="I34" s="279"/>
    </row>
    <row r="35" spans="1:72">
      <c r="A35" s="315"/>
      <c r="B35" s="289" t="s">
        <v>104</v>
      </c>
      <c r="C35" s="289" t="s">
        <v>105</v>
      </c>
      <c r="D35" s="290"/>
      <c r="E35" s="291"/>
      <c r="F35" s="291"/>
      <c r="G35" s="292">
        <f>G36+G37+G38+G39+G40+G41+G42+G44+G45+G46+G47+G48+G49+G50+G51+G52+G53+G54+G55+G56+G57+G58+G59+G60+G61+G75+G81</f>
        <v>0</v>
      </c>
      <c r="H35" s="292"/>
      <c r="I35" s="292">
        <f>SUM(I36:I57)</f>
        <v>4.9879999999999995</v>
      </c>
      <c r="S35" s="229">
        <v>1</v>
      </c>
      <c r="T35" s="229">
        <v>7</v>
      </c>
      <c r="U35" s="229">
        <v>7</v>
      </c>
      <c r="AR35" s="229">
        <v>2</v>
      </c>
      <c r="AS35" s="229">
        <f>IF(AR35=1,F35,0)</f>
        <v>0</v>
      </c>
      <c r="AT35" s="229">
        <f>IF(AR35=2,F35,0)</f>
        <v>0</v>
      </c>
      <c r="AU35" s="229">
        <f>IF(AR35=3,F35,0)</f>
        <v>0</v>
      </c>
      <c r="AV35" s="229">
        <f>IF(AR35=4,F35,0)</f>
        <v>0</v>
      </c>
      <c r="AW35" s="229">
        <f>IF(AR35=5,F35,0)</f>
        <v>0</v>
      </c>
      <c r="BS35" s="229">
        <v>1</v>
      </c>
      <c r="BT35" s="229">
        <v>7</v>
      </c>
    </row>
    <row r="36" spans="1:72">
      <c r="A36" s="277" t="s">
        <v>188</v>
      </c>
      <c r="B36" s="278" t="s">
        <v>274</v>
      </c>
      <c r="C36" s="288" t="s">
        <v>275</v>
      </c>
      <c r="D36" s="277" t="s">
        <v>98</v>
      </c>
      <c r="E36" s="279">
        <v>29.32</v>
      </c>
      <c r="F36" s="279"/>
      <c r="G36" s="279">
        <f>ROUND(E36*F36,2)</f>
        <v>0</v>
      </c>
      <c r="H36" s="293"/>
      <c r="I36" s="293"/>
    </row>
    <row r="37" spans="1:72">
      <c r="A37" s="277" t="s">
        <v>207</v>
      </c>
      <c r="B37" s="453" t="s">
        <v>229</v>
      </c>
      <c r="C37" s="453" t="s">
        <v>226</v>
      </c>
      <c r="D37" s="454" t="s">
        <v>94</v>
      </c>
      <c r="E37" s="431">
        <v>0.59599999999999997</v>
      </c>
      <c r="F37" s="431"/>
      <c r="G37" s="431">
        <f>ROUND(E37*F37,2)</f>
        <v>0</v>
      </c>
      <c r="H37" s="430">
        <v>0.8</v>
      </c>
      <c r="I37" s="430">
        <f>E37*H37</f>
        <v>0.4768</v>
      </c>
    </row>
    <row r="38" spans="1:72">
      <c r="A38" s="316" t="s">
        <v>209</v>
      </c>
      <c r="B38" s="253" t="s">
        <v>218</v>
      </c>
      <c r="C38" s="278" t="s">
        <v>219</v>
      </c>
      <c r="D38" s="295" t="s">
        <v>94</v>
      </c>
      <c r="E38" s="296">
        <v>0.6</v>
      </c>
      <c r="F38" s="296"/>
      <c r="G38" s="294">
        <f>ROUND(E38*F38,2)</f>
        <v>0</v>
      </c>
      <c r="H38" s="293"/>
      <c r="I38" s="293"/>
    </row>
    <row r="39" spans="1:72">
      <c r="A39" s="277" t="s">
        <v>244</v>
      </c>
      <c r="B39" s="278" t="s">
        <v>211</v>
      </c>
      <c r="C39" s="278" t="s">
        <v>215</v>
      </c>
      <c r="D39" s="277" t="s">
        <v>107</v>
      </c>
      <c r="E39" s="279">
        <v>54.84</v>
      </c>
      <c r="F39" s="279"/>
      <c r="G39" s="279">
        <f>ROUND(E39*F39,2)</f>
        <v>0</v>
      </c>
      <c r="H39" s="279"/>
      <c r="I39" s="279"/>
      <c r="S39" s="229">
        <v>1</v>
      </c>
      <c r="T39" s="229">
        <v>0</v>
      </c>
      <c r="U39" s="229">
        <v>0</v>
      </c>
      <c r="AR39" s="229">
        <v>2</v>
      </c>
      <c r="AS39" s="229">
        <f>IF(AR39=1,#REF!,0)</f>
        <v>0</v>
      </c>
      <c r="AT39" s="229" t="e">
        <f>IF(AR39=2,#REF!,0)</f>
        <v>#REF!</v>
      </c>
      <c r="AU39" s="229">
        <f>IF(AR39=3,#REF!,0)</f>
        <v>0</v>
      </c>
      <c r="AV39" s="229">
        <f>IF(AR39=4,#REF!,0)</f>
        <v>0</v>
      </c>
      <c r="AW39" s="229">
        <f>IF(AR39=5,#REF!,0)</f>
        <v>0</v>
      </c>
      <c r="BS39" s="229">
        <v>1</v>
      </c>
      <c r="BT39" s="229">
        <v>0</v>
      </c>
    </row>
    <row r="40" spans="1:72">
      <c r="A40" s="277" t="s">
        <v>245</v>
      </c>
      <c r="B40" s="278" t="s">
        <v>198</v>
      </c>
      <c r="C40" s="278" t="s">
        <v>199</v>
      </c>
      <c r="D40" s="277" t="s">
        <v>107</v>
      </c>
      <c r="E40" s="279">
        <v>59.58</v>
      </c>
      <c r="F40" s="279"/>
      <c r="G40" s="279">
        <f t="shared" ref="G40:G59" si="8">ROUND(E40*F40,2)</f>
        <v>0</v>
      </c>
      <c r="H40" s="279"/>
      <c r="I40" s="279"/>
      <c r="S40" s="229">
        <v>1</v>
      </c>
      <c r="T40" s="229">
        <v>7</v>
      </c>
      <c r="U40" s="229">
        <v>7</v>
      </c>
      <c r="AR40" s="229">
        <v>2</v>
      </c>
      <c r="AS40" s="229">
        <f>IF(AR40=1,F40,0)</f>
        <v>0</v>
      </c>
      <c r="AT40" s="229">
        <f>IF(AR40=2,F40,0)</f>
        <v>0</v>
      </c>
      <c r="AU40" s="229">
        <f>IF(AR40=3,F40,0)</f>
        <v>0</v>
      </c>
      <c r="AV40" s="229">
        <f>IF(AR40=4,F40,0)</f>
        <v>0</v>
      </c>
      <c r="AW40" s="229">
        <f>IF(AR40=5,F40,0)</f>
        <v>0</v>
      </c>
      <c r="BS40" s="229">
        <v>1</v>
      </c>
      <c r="BT40" s="229">
        <v>7</v>
      </c>
    </row>
    <row r="41" spans="1:72">
      <c r="A41" s="277" t="s">
        <v>246</v>
      </c>
      <c r="B41" s="278" t="s">
        <v>197</v>
      </c>
      <c r="C41" s="278" t="s">
        <v>214</v>
      </c>
      <c r="D41" s="277" t="s">
        <v>107</v>
      </c>
      <c r="E41" s="279">
        <v>29.32</v>
      </c>
      <c r="F41" s="279"/>
      <c r="G41" s="279">
        <f t="shared" si="8"/>
        <v>0</v>
      </c>
      <c r="H41" s="279"/>
      <c r="I41" s="279"/>
      <c r="S41" s="229">
        <v>1</v>
      </c>
      <c r="T41" s="229">
        <v>7</v>
      </c>
      <c r="U41" s="229">
        <v>7</v>
      </c>
      <c r="AR41" s="229">
        <v>2</v>
      </c>
      <c r="AS41" s="229">
        <f>IF(AR41=1,F41,0)</f>
        <v>0</v>
      </c>
      <c r="AT41" s="229">
        <f>IF(AR41=2,F41,0)</f>
        <v>0</v>
      </c>
      <c r="AU41" s="229">
        <f>IF(AR41=3,F41,0)</f>
        <v>0</v>
      </c>
      <c r="AV41" s="229">
        <f>IF(AR41=4,F41,0)</f>
        <v>0</v>
      </c>
      <c r="AW41" s="229">
        <f>IF(AR41=5,F41,0)</f>
        <v>0</v>
      </c>
      <c r="BS41" s="229">
        <v>1</v>
      </c>
      <c r="BT41" s="229">
        <v>7</v>
      </c>
    </row>
    <row r="42" spans="1:72">
      <c r="A42" s="277" t="s">
        <v>96</v>
      </c>
      <c r="B42" s="278" t="s">
        <v>197</v>
      </c>
      <c r="C42" s="278" t="s">
        <v>202</v>
      </c>
      <c r="D42" s="277" t="s">
        <v>107</v>
      </c>
      <c r="E42" s="279">
        <v>48.04</v>
      </c>
      <c r="F42" s="279"/>
      <c r="G42" s="279">
        <f t="shared" si="8"/>
        <v>0</v>
      </c>
      <c r="H42" s="279"/>
      <c r="I42" s="279"/>
      <c r="S42" s="229">
        <v>1</v>
      </c>
      <c r="T42" s="229">
        <v>7</v>
      </c>
      <c r="U42" s="229">
        <v>7</v>
      </c>
      <c r="AR42" s="229">
        <v>2</v>
      </c>
      <c r="AS42" s="229">
        <f>IF(AR42=1,F42,0)</f>
        <v>0</v>
      </c>
      <c r="AT42" s="229">
        <f>IF(AR42=2,F42,0)</f>
        <v>0</v>
      </c>
      <c r="AU42" s="229">
        <f>IF(AR42=3,F42,0)</f>
        <v>0</v>
      </c>
      <c r="AV42" s="229">
        <f>IF(AR42=4,F42,0)</f>
        <v>0</v>
      </c>
      <c r="AW42" s="229">
        <f>IF(AR42=5,F42,0)</f>
        <v>0</v>
      </c>
      <c r="BS42" s="229">
        <v>1</v>
      </c>
      <c r="BT42" s="229">
        <v>7</v>
      </c>
    </row>
    <row r="43" spans="1:72">
      <c r="A43" s="277" t="s">
        <v>247</v>
      </c>
      <c r="B43" s="278" t="s">
        <v>198</v>
      </c>
      <c r="C43" s="278" t="s">
        <v>201</v>
      </c>
      <c r="D43" s="277" t="s">
        <v>107</v>
      </c>
      <c r="E43" s="279">
        <v>40</v>
      </c>
      <c r="F43" s="279"/>
      <c r="G43" s="279">
        <f t="shared" ref="G43:G44" si="9">ROUND(E43*F43,2)</f>
        <v>0</v>
      </c>
      <c r="H43" s="279"/>
      <c r="I43" s="279"/>
    </row>
    <row r="44" spans="1:72">
      <c r="A44" s="277" t="s">
        <v>249</v>
      </c>
      <c r="B44" s="278" t="s">
        <v>203</v>
      </c>
      <c r="C44" s="278" t="s">
        <v>204</v>
      </c>
      <c r="D44" s="277" t="s">
        <v>107</v>
      </c>
      <c r="E44" s="279">
        <v>13.38</v>
      </c>
      <c r="F44" s="279"/>
      <c r="G44" s="279">
        <f t="shared" si="9"/>
        <v>0</v>
      </c>
      <c r="H44" s="279"/>
      <c r="I44" s="279"/>
    </row>
    <row r="45" spans="1:72">
      <c r="A45" s="277" t="s">
        <v>212</v>
      </c>
      <c r="B45" s="278" t="s">
        <v>220</v>
      </c>
      <c r="C45" s="278" t="s">
        <v>407</v>
      </c>
      <c r="D45" s="277" t="s">
        <v>98</v>
      </c>
      <c r="E45" s="279">
        <v>29.82</v>
      </c>
      <c r="F45" s="279"/>
      <c r="G45" s="279">
        <f t="shared" si="8"/>
        <v>0</v>
      </c>
      <c r="H45" s="279"/>
      <c r="I45" s="279"/>
      <c r="S45" s="229">
        <v>1</v>
      </c>
      <c r="T45" s="229">
        <v>7</v>
      </c>
      <c r="U45" s="229">
        <v>7</v>
      </c>
      <c r="AR45" s="229">
        <v>2</v>
      </c>
      <c r="AS45" s="229">
        <f>IF(AR45=1,F45,0)</f>
        <v>0</v>
      </c>
      <c r="AT45" s="229">
        <f>IF(AR45=2,F45,0)</f>
        <v>0</v>
      </c>
      <c r="AU45" s="229">
        <f>IF(AR45=3,F45,0)</f>
        <v>0</v>
      </c>
      <c r="AV45" s="229">
        <f>IF(AR45=4,F45,0)</f>
        <v>0</v>
      </c>
      <c r="AW45" s="229">
        <f>IF(AR45=5,F45,0)</f>
        <v>0</v>
      </c>
      <c r="BS45" s="229">
        <v>1</v>
      </c>
      <c r="BT45" s="229">
        <v>7</v>
      </c>
    </row>
    <row r="46" spans="1:72">
      <c r="A46" s="277"/>
      <c r="B46" s="453" t="s">
        <v>229</v>
      </c>
      <c r="C46" s="453" t="s">
        <v>414</v>
      </c>
      <c r="D46" s="454" t="s">
        <v>94</v>
      </c>
      <c r="E46" s="431">
        <v>1.34</v>
      </c>
      <c r="F46" s="431"/>
      <c r="G46" s="431">
        <f t="shared" si="8"/>
        <v>0</v>
      </c>
      <c r="H46" s="431">
        <v>0.8</v>
      </c>
      <c r="I46" s="431">
        <f>E46*H46</f>
        <v>1.0720000000000001</v>
      </c>
    </row>
    <row r="47" spans="1:72">
      <c r="A47" s="277" t="s">
        <v>250</v>
      </c>
      <c r="B47" s="453" t="s">
        <v>229</v>
      </c>
      <c r="C47" s="453" t="s">
        <v>221</v>
      </c>
      <c r="D47" s="454" t="s">
        <v>94</v>
      </c>
      <c r="E47" s="431">
        <v>1.5580000000000001</v>
      </c>
      <c r="F47" s="431"/>
      <c r="G47" s="431">
        <f t="shared" si="8"/>
        <v>0</v>
      </c>
      <c r="H47" s="431">
        <v>0.8</v>
      </c>
      <c r="I47" s="431">
        <f>E47*H47</f>
        <v>1.2464000000000002</v>
      </c>
    </row>
    <row r="48" spans="1:72">
      <c r="A48" s="277" t="s">
        <v>251</v>
      </c>
      <c r="B48" s="453" t="s">
        <v>229</v>
      </c>
      <c r="C48" s="453" t="s">
        <v>222</v>
      </c>
      <c r="D48" s="454" t="s">
        <v>94</v>
      </c>
      <c r="E48" s="431">
        <v>0.63700000000000001</v>
      </c>
      <c r="F48" s="431"/>
      <c r="G48" s="431">
        <f t="shared" si="8"/>
        <v>0</v>
      </c>
      <c r="H48" s="431">
        <v>0.8</v>
      </c>
      <c r="I48" s="431">
        <f t="shared" ref="I48:I49" si="10">E48*H48</f>
        <v>0.50960000000000005</v>
      </c>
    </row>
    <row r="49" spans="1:72">
      <c r="A49" s="277" t="s">
        <v>252</v>
      </c>
      <c r="B49" s="453" t="s">
        <v>229</v>
      </c>
      <c r="C49" s="453" t="s">
        <v>228</v>
      </c>
      <c r="D49" s="454" t="s">
        <v>94</v>
      </c>
      <c r="E49" s="431">
        <v>0.92900000000000005</v>
      </c>
      <c r="F49" s="431"/>
      <c r="G49" s="431">
        <f t="shared" si="8"/>
        <v>0</v>
      </c>
      <c r="H49" s="431">
        <v>0.8</v>
      </c>
      <c r="I49" s="431">
        <f t="shared" si="10"/>
        <v>0.74320000000000008</v>
      </c>
    </row>
    <row r="50" spans="1:72">
      <c r="A50" s="277" t="s">
        <v>253</v>
      </c>
      <c r="B50" s="278" t="s">
        <v>216</v>
      </c>
      <c r="C50" s="278" t="s">
        <v>217</v>
      </c>
      <c r="D50" s="277" t="s">
        <v>94</v>
      </c>
      <c r="E50" s="280">
        <v>4.47</v>
      </c>
      <c r="F50" s="279"/>
      <c r="G50" s="279">
        <f t="shared" si="8"/>
        <v>0</v>
      </c>
      <c r="H50" s="279"/>
      <c r="I50" s="279"/>
    </row>
    <row r="51" spans="1:72">
      <c r="A51" s="277" t="s">
        <v>254</v>
      </c>
      <c r="B51" s="278" t="s">
        <v>231</v>
      </c>
      <c r="C51" s="278" t="s">
        <v>233</v>
      </c>
      <c r="D51" s="277" t="s">
        <v>232</v>
      </c>
      <c r="E51" s="280">
        <v>24</v>
      </c>
      <c r="F51" s="279"/>
      <c r="G51" s="279">
        <f t="shared" si="8"/>
        <v>0</v>
      </c>
      <c r="H51" s="279"/>
      <c r="I51" s="279"/>
    </row>
    <row r="52" spans="1:72" ht="26.4">
      <c r="A52" s="277" t="s">
        <v>255</v>
      </c>
      <c r="B52" s="278" t="s">
        <v>205</v>
      </c>
      <c r="C52" s="288" t="s">
        <v>206</v>
      </c>
      <c r="D52" s="277" t="s">
        <v>98</v>
      </c>
      <c r="E52" s="279">
        <v>11.01</v>
      </c>
      <c r="F52" s="279"/>
      <c r="G52" s="279">
        <f t="shared" si="8"/>
        <v>0</v>
      </c>
      <c r="H52" s="279"/>
      <c r="I52" s="279"/>
      <c r="S52" s="229">
        <v>3</v>
      </c>
      <c r="T52" s="229">
        <v>7</v>
      </c>
      <c r="U52" s="229">
        <v>60510002</v>
      </c>
      <c r="AR52" s="229">
        <v>2</v>
      </c>
      <c r="AS52" s="229">
        <f>IF(AR52=1,F52,0)</f>
        <v>0</v>
      </c>
      <c r="AT52" s="229">
        <f>IF(AR52=2,F52,0)</f>
        <v>0</v>
      </c>
      <c r="AU52" s="229">
        <f>IF(AR52=3,F52,0)</f>
        <v>0</v>
      </c>
      <c r="AV52" s="229">
        <f>IF(AR52=4,F52,0)</f>
        <v>0</v>
      </c>
      <c r="AW52" s="229">
        <f>IF(AR52=5,F52,0)</f>
        <v>0</v>
      </c>
      <c r="BS52" s="229">
        <v>3</v>
      </c>
      <c r="BT52" s="229">
        <v>7</v>
      </c>
    </row>
    <row r="53" spans="1:72">
      <c r="A53" s="277" t="s">
        <v>256</v>
      </c>
      <c r="B53" s="453" t="s">
        <v>229</v>
      </c>
      <c r="C53" s="456" t="s">
        <v>406</v>
      </c>
      <c r="D53" s="454" t="s">
        <v>94</v>
      </c>
      <c r="E53" s="431">
        <v>0.63</v>
      </c>
      <c r="F53" s="431"/>
      <c r="G53" s="431">
        <f t="shared" si="8"/>
        <v>0</v>
      </c>
      <c r="H53" s="431">
        <v>0.8</v>
      </c>
      <c r="I53" s="431">
        <f t="shared" ref="I53" si="11">E53*H53</f>
        <v>0.504</v>
      </c>
    </row>
    <row r="54" spans="1:72">
      <c r="A54" s="277" t="s">
        <v>257</v>
      </c>
      <c r="B54" s="278" t="s">
        <v>106</v>
      </c>
      <c r="C54" s="278" t="s">
        <v>208</v>
      </c>
      <c r="D54" s="277" t="s">
        <v>94</v>
      </c>
      <c r="E54" s="280">
        <v>0.63</v>
      </c>
      <c r="F54" s="279"/>
      <c r="G54" s="279">
        <f t="shared" si="8"/>
        <v>0</v>
      </c>
      <c r="H54" s="279"/>
      <c r="I54" s="279"/>
      <c r="S54" s="229">
        <v>3</v>
      </c>
      <c r="T54" s="229">
        <v>7</v>
      </c>
      <c r="U54" s="229">
        <v>605125902</v>
      </c>
      <c r="AR54" s="229">
        <v>2</v>
      </c>
      <c r="AS54" s="229">
        <f>IF(AR54=1,F54,0)</f>
        <v>0</v>
      </c>
      <c r="AT54" s="229">
        <f>IF(AR54=2,F54,0)</f>
        <v>0</v>
      </c>
      <c r="AU54" s="229">
        <f>IF(AR54=3,F54,0)</f>
        <v>0</v>
      </c>
      <c r="AV54" s="229">
        <f>IF(AR54=4,F54,0)</f>
        <v>0</v>
      </c>
      <c r="AW54" s="229">
        <f>IF(AR54=5,F54,0)</f>
        <v>0</v>
      </c>
      <c r="BS54" s="229">
        <v>3</v>
      </c>
      <c r="BT54" s="229">
        <v>7</v>
      </c>
    </row>
    <row r="55" spans="1:72">
      <c r="A55" s="277" t="s">
        <v>258</v>
      </c>
      <c r="B55" s="278" t="s">
        <v>225</v>
      </c>
      <c r="C55" s="278" t="s">
        <v>210</v>
      </c>
      <c r="D55" s="277" t="s">
        <v>107</v>
      </c>
      <c r="E55" s="279">
        <v>3.7749999999999999</v>
      </c>
      <c r="F55" s="279"/>
      <c r="G55" s="279">
        <f t="shared" si="8"/>
        <v>0</v>
      </c>
      <c r="H55" s="279"/>
      <c r="I55" s="279"/>
      <c r="S55" s="229">
        <v>3</v>
      </c>
      <c r="T55" s="229">
        <v>7</v>
      </c>
      <c r="U55" s="229">
        <v>60512686</v>
      </c>
      <c r="AR55" s="229">
        <v>2</v>
      </c>
      <c r="AS55" s="229">
        <f>IF(AR55=1,F55,0)</f>
        <v>0</v>
      </c>
      <c r="AT55" s="229">
        <f>IF(AR55=2,F55,0)</f>
        <v>0</v>
      </c>
      <c r="AU55" s="229">
        <f>IF(AR55=3,F55,0)</f>
        <v>0</v>
      </c>
      <c r="AV55" s="229">
        <f>IF(AR55=4,F55,0)</f>
        <v>0</v>
      </c>
      <c r="AW55" s="229">
        <f>IF(AR55=5,F55,0)</f>
        <v>0</v>
      </c>
      <c r="BS55" s="229">
        <v>3</v>
      </c>
      <c r="BT55" s="229">
        <v>7</v>
      </c>
    </row>
    <row r="56" spans="1:72">
      <c r="A56" s="277" t="s">
        <v>259</v>
      </c>
      <c r="B56" s="427" t="s">
        <v>229</v>
      </c>
      <c r="C56" s="427" t="s">
        <v>223</v>
      </c>
      <c r="D56" s="428" t="s">
        <v>94</v>
      </c>
      <c r="E56" s="429">
        <v>0.54500000000000004</v>
      </c>
      <c r="F56" s="429"/>
      <c r="G56" s="429">
        <f t="shared" si="8"/>
        <v>0</v>
      </c>
      <c r="H56" s="429">
        <v>0.8</v>
      </c>
      <c r="I56" s="429">
        <f t="shared" ref="I56" si="12">E56*H56</f>
        <v>0.43600000000000005</v>
      </c>
    </row>
    <row r="57" spans="1:72">
      <c r="A57" s="277" t="s">
        <v>260</v>
      </c>
      <c r="B57" s="278" t="s">
        <v>224</v>
      </c>
      <c r="C57" s="278" t="s">
        <v>230</v>
      </c>
      <c r="D57" s="277" t="s">
        <v>94</v>
      </c>
      <c r="E57" s="280">
        <v>0.55000000000000004</v>
      </c>
      <c r="F57" s="279"/>
      <c r="G57" s="279">
        <f t="shared" si="8"/>
        <v>0</v>
      </c>
      <c r="H57" s="279"/>
      <c r="I57" s="279"/>
    </row>
    <row r="58" spans="1:72">
      <c r="A58" s="506">
        <v>45</v>
      </c>
      <c r="B58" s="305" t="s">
        <v>408</v>
      </c>
      <c r="C58" s="314" t="s">
        <v>241</v>
      </c>
      <c r="D58" s="307" t="s">
        <v>243</v>
      </c>
      <c r="E58" s="308">
        <v>1</v>
      </c>
      <c r="F58" s="308"/>
      <c r="G58" s="279">
        <f t="shared" si="8"/>
        <v>0</v>
      </c>
      <c r="H58" s="310"/>
      <c r="I58" s="309"/>
    </row>
    <row r="59" spans="1:72">
      <c r="A59" s="506">
        <v>46</v>
      </c>
      <c r="B59" s="305" t="s">
        <v>409</v>
      </c>
      <c r="C59" s="314" t="s">
        <v>242</v>
      </c>
      <c r="D59" s="307" t="s">
        <v>243</v>
      </c>
      <c r="E59" s="308">
        <v>1</v>
      </c>
      <c r="F59" s="308"/>
      <c r="G59" s="279">
        <f t="shared" si="8"/>
        <v>0</v>
      </c>
      <c r="H59" s="310"/>
      <c r="I59" s="309"/>
    </row>
    <row r="60" spans="1:72">
      <c r="A60" s="506">
        <v>48</v>
      </c>
      <c r="B60" s="305" t="s">
        <v>109</v>
      </c>
      <c r="C60" s="257" t="s">
        <v>110</v>
      </c>
      <c r="D60" s="258" t="s">
        <v>103</v>
      </c>
      <c r="E60" s="259">
        <v>4.99</v>
      </c>
      <c r="F60" s="259"/>
      <c r="G60" s="279">
        <f t="shared" ref="G60:G61" si="13">ROUND(E60*F60,2)</f>
        <v>0</v>
      </c>
      <c r="H60" s="310"/>
      <c r="I60" s="309"/>
    </row>
    <row r="61" spans="1:72">
      <c r="A61" s="506">
        <v>49</v>
      </c>
      <c r="B61" s="305" t="s">
        <v>403</v>
      </c>
      <c r="C61" s="314" t="s">
        <v>404</v>
      </c>
      <c r="D61" s="258" t="s">
        <v>103</v>
      </c>
      <c r="E61" s="259">
        <v>4.99</v>
      </c>
      <c r="F61" s="259"/>
      <c r="G61" s="279">
        <f t="shared" si="13"/>
        <v>0</v>
      </c>
      <c r="H61" s="310"/>
      <c r="I61" s="309"/>
    </row>
    <row r="62" spans="1:72">
      <c r="A62" s="297" t="s">
        <v>84</v>
      </c>
      <c r="B62" s="298" t="s">
        <v>111</v>
      </c>
      <c r="C62" s="299" t="s">
        <v>112</v>
      </c>
      <c r="D62" s="300"/>
      <c r="E62" s="301"/>
      <c r="F62" s="301"/>
      <c r="G62" s="304">
        <f>G63</f>
        <v>0</v>
      </c>
      <c r="H62" s="302"/>
      <c r="I62" s="303"/>
    </row>
    <row r="63" spans="1:72">
      <c r="A63" s="277" t="s">
        <v>419</v>
      </c>
      <c r="B63" s="278" t="s">
        <v>412</v>
      </c>
      <c r="C63" s="278" t="s">
        <v>413</v>
      </c>
      <c r="D63" s="277" t="s">
        <v>94</v>
      </c>
      <c r="E63" s="279">
        <v>2.16</v>
      </c>
      <c r="F63" s="279"/>
      <c r="G63" s="279">
        <f>ROUND(E63*F63,2)</f>
        <v>0</v>
      </c>
      <c r="H63" s="504"/>
      <c r="I63" s="504"/>
    </row>
    <row r="64" spans="1:72">
      <c r="A64" s="544"/>
      <c r="B64" s="436"/>
      <c r="C64" s="436" t="s">
        <v>504</v>
      </c>
      <c r="D64" s="543"/>
      <c r="E64" s="438"/>
      <c r="F64" s="438"/>
      <c r="G64" s="438">
        <f>G65</f>
        <v>0</v>
      </c>
      <c r="H64" s="438"/>
      <c r="I64" s="560">
        <f>SUM(I65:I86)</f>
        <v>0</v>
      </c>
    </row>
    <row r="65" spans="1:9">
      <c r="A65" s="417">
        <v>46</v>
      </c>
      <c r="B65" s="278" t="s">
        <v>417</v>
      </c>
      <c r="C65" s="278" t="s">
        <v>418</v>
      </c>
      <c r="D65" s="277" t="s">
        <v>143</v>
      </c>
      <c r="E65" s="280">
        <v>20</v>
      </c>
      <c r="F65" s="279"/>
      <c r="G65" s="279">
        <f>ROUND(E65*F65,2)</f>
        <v>0</v>
      </c>
      <c r="H65" s="279"/>
      <c r="I65" s="279"/>
    </row>
    <row r="66" spans="1:9">
      <c r="C66" s="299" t="s">
        <v>240</v>
      </c>
      <c r="D66" s="312"/>
      <c r="E66" s="313"/>
      <c r="F66" s="313"/>
      <c r="G66" s="304">
        <f>G6+G17+G20+G23+G26+G28+G30+G35+G62+G64</f>
        <v>0</v>
      </c>
    </row>
    <row r="67" spans="1:9">
      <c r="E67" s="229"/>
    </row>
    <row r="68" spans="1:9">
      <c r="E68" s="229"/>
    </row>
    <row r="69" spans="1:9">
      <c r="E69" s="229"/>
    </row>
    <row r="70" spans="1:9">
      <c r="A70" s="418"/>
      <c r="B70" t="s">
        <v>515</v>
      </c>
      <c r="C70" t="s">
        <v>516</v>
      </c>
      <c r="D70" s="381"/>
      <c r="E70" s="381"/>
    </row>
    <row r="71" spans="1:9">
      <c r="A71" s="418"/>
      <c r="B71" s="381"/>
      <c r="C71" s="381"/>
      <c r="D71" s="381"/>
      <c r="E71" s="381"/>
    </row>
    <row r="72" spans="1:9">
      <c r="A72" s="277" t="s">
        <v>207</v>
      </c>
      <c r="B72" s="453" t="s">
        <v>229</v>
      </c>
      <c r="C72" s="453" t="s">
        <v>517</v>
      </c>
      <c r="D72" s="454" t="s">
        <v>94</v>
      </c>
      <c r="E72" s="431">
        <v>0.59599999999999997</v>
      </c>
      <c r="F72" s="309"/>
      <c r="G72" s="309">
        <f>E72*F72</f>
        <v>0</v>
      </c>
      <c r="H72" s="556"/>
      <c r="I72" s="556"/>
    </row>
    <row r="73" spans="1:9">
      <c r="A73" s="277" t="s">
        <v>252</v>
      </c>
      <c r="B73" s="453" t="s">
        <v>229</v>
      </c>
      <c r="C73" s="453" t="s">
        <v>518</v>
      </c>
      <c r="D73" s="454" t="s">
        <v>94</v>
      </c>
      <c r="E73" s="431">
        <v>0.92900000000000005</v>
      </c>
      <c r="F73" s="309"/>
      <c r="G73" s="309">
        <f>E73*F73</f>
        <v>0</v>
      </c>
      <c r="H73" s="556"/>
      <c r="I73" s="556"/>
    </row>
    <row r="74" spans="1:9">
      <c r="A74" s="277" t="s">
        <v>256</v>
      </c>
      <c r="B74" s="453" t="s">
        <v>229</v>
      </c>
      <c r="C74" s="456" t="s">
        <v>519</v>
      </c>
      <c r="D74" s="454" t="s">
        <v>94</v>
      </c>
      <c r="E74" s="431">
        <v>0.63</v>
      </c>
      <c r="F74" s="309"/>
      <c r="G74" s="309">
        <f>E74*F74</f>
        <v>0</v>
      </c>
      <c r="H74" s="556"/>
      <c r="I74" s="556"/>
    </row>
    <row r="75" spans="1:9">
      <c r="A75" s="418"/>
      <c r="B75" s="381"/>
      <c r="C75" s="381"/>
      <c r="D75" s="381"/>
      <c r="E75" s="381"/>
      <c r="F75" s="377"/>
      <c r="G75" s="377">
        <f>SUM(G72:G74)</f>
        <v>0</v>
      </c>
    </row>
    <row r="76" spans="1:9">
      <c r="A76" s="418"/>
      <c r="B76" t="s">
        <v>520</v>
      </c>
      <c r="C76" t="s">
        <v>521</v>
      </c>
      <c r="D76" s="381"/>
      <c r="E76" s="381"/>
      <c r="F76" s="377"/>
      <c r="G76" s="377"/>
    </row>
    <row r="77" spans="1:9">
      <c r="A77" s="418"/>
      <c r="B77" s="381"/>
      <c r="C77" s="381"/>
      <c r="D77" s="381"/>
      <c r="E77" s="381"/>
      <c r="F77" s="377"/>
      <c r="G77" s="377"/>
    </row>
    <row r="78" spans="1:9">
      <c r="A78" s="277" t="s">
        <v>207</v>
      </c>
      <c r="B78" s="453" t="s">
        <v>229</v>
      </c>
      <c r="C78" s="453" t="s">
        <v>522</v>
      </c>
      <c r="D78" s="454" t="s">
        <v>94</v>
      </c>
      <c r="E78" s="431">
        <v>0.59599999999999997</v>
      </c>
      <c r="F78" s="309"/>
      <c r="G78" s="309">
        <f>E78*F78</f>
        <v>0</v>
      </c>
      <c r="H78" s="556"/>
      <c r="I78" s="556"/>
    </row>
    <row r="79" spans="1:9">
      <c r="A79" s="277" t="s">
        <v>252</v>
      </c>
      <c r="B79" s="453" t="s">
        <v>229</v>
      </c>
      <c r="C79" s="453" t="s">
        <v>523</v>
      </c>
      <c r="D79" s="454" t="s">
        <v>94</v>
      </c>
      <c r="E79" s="431">
        <v>0.92900000000000005</v>
      </c>
      <c r="F79" s="309"/>
      <c r="G79" s="309">
        <f>E79*F79</f>
        <v>0</v>
      </c>
      <c r="H79" s="556"/>
      <c r="I79" s="556"/>
    </row>
    <row r="80" spans="1:9">
      <c r="A80" s="277" t="s">
        <v>256</v>
      </c>
      <c r="B80" s="453" t="s">
        <v>229</v>
      </c>
      <c r="C80" s="456" t="s">
        <v>524</v>
      </c>
      <c r="D80" s="454" t="s">
        <v>94</v>
      </c>
      <c r="E80" s="431">
        <v>0.63</v>
      </c>
      <c r="F80" s="309"/>
      <c r="G80" s="309">
        <f>E80*F80</f>
        <v>0</v>
      </c>
      <c r="H80" s="556"/>
      <c r="I80" s="556"/>
    </row>
    <row r="81" spans="1:7">
      <c r="E81" s="229"/>
      <c r="G81" s="377">
        <f>SUM(G78:G80)</f>
        <v>0</v>
      </c>
    </row>
    <row r="82" spans="1:7">
      <c r="E82" s="229"/>
    </row>
    <row r="83" spans="1:7">
      <c r="E83" s="229"/>
    </row>
    <row r="84" spans="1:7">
      <c r="E84" s="229"/>
    </row>
    <row r="85" spans="1:7">
      <c r="E85" s="229"/>
    </row>
    <row r="86" spans="1:7">
      <c r="E86" s="229"/>
    </row>
    <row r="87" spans="1:7">
      <c r="E87" s="229"/>
    </row>
    <row r="88" spans="1:7">
      <c r="E88" s="229"/>
    </row>
    <row r="89" spans="1:7">
      <c r="A89" s="255"/>
      <c r="B89" s="232"/>
      <c r="C89" s="232"/>
      <c r="D89" s="255"/>
      <c r="E89" s="232"/>
      <c r="F89" s="232"/>
      <c r="G89" s="232"/>
    </row>
    <row r="90" spans="1:7">
      <c r="A90" s="255"/>
      <c r="B90" s="232"/>
      <c r="C90" s="232"/>
      <c r="D90" s="255"/>
      <c r="E90" s="232"/>
      <c r="F90" s="232"/>
      <c r="G90" s="232"/>
    </row>
    <row r="91" spans="1:7">
      <c r="A91" s="255"/>
      <c r="B91" s="232"/>
      <c r="C91" s="232"/>
      <c r="D91" s="255"/>
      <c r="E91" s="232"/>
      <c r="F91" s="232"/>
      <c r="G91" s="232"/>
    </row>
    <row r="92" spans="1:7">
      <c r="A92" s="255"/>
      <c r="B92" s="232"/>
      <c r="C92" s="232"/>
      <c r="D92" s="255"/>
      <c r="E92" s="232"/>
      <c r="F92" s="232"/>
      <c r="G92" s="232"/>
    </row>
    <row r="93" spans="1:7">
      <c r="E93" s="229"/>
    </row>
    <row r="94" spans="1:7">
      <c r="E94" s="229"/>
    </row>
    <row r="95" spans="1:7">
      <c r="E95" s="229"/>
    </row>
    <row r="96" spans="1:7">
      <c r="E96" s="229"/>
    </row>
    <row r="97" spans="5:5">
      <c r="E97" s="229"/>
    </row>
    <row r="98" spans="5:5">
      <c r="E98" s="229"/>
    </row>
    <row r="99" spans="5:5">
      <c r="E99" s="229"/>
    </row>
    <row r="100" spans="5:5">
      <c r="E100" s="229"/>
    </row>
    <row r="101" spans="5:5">
      <c r="E101" s="229"/>
    </row>
    <row r="102" spans="5:5">
      <c r="E102" s="229"/>
    </row>
    <row r="103" spans="5:5">
      <c r="E103" s="229"/>
    </row>
    <row r="104" spans="5:5">
      <c r="E104" s="229"/>
    </row>
    <row r="105" spans="5:5">
      <c r="E105" s="229"/>
    </row>
    <row r="106" spans="5:5">
      <c r="E106" s="229"/>
    </row>
    <row r="107" spans="5:5">
      <c r="E107" s="229"/>
    </row>
    <row r="108" spans="5:5">
      <c r="E108" s="229"/>
    </row>
    <row r="109" spans="5:5">
      <c r="E109" s="229"/>
    </row>
    <row r="110" spans="5:5">
      <c r="E110" s="229"/>
    </row>
    <row r="111" spans="5:5">
      <c r="E111" s="229"/>
    </row>
    <row r="112" spans="5:5">
      <c r="E112" s="229"/>
    </row>
    <row r="113" spans="1:7">
      <c r="E113" s="229"/>
    </row>
    <row r="114" spans="1:7">
      <c r="E114" s="229"/>
    </row>
    <row r="115" spans="1:7">
      <c r="E115" s="229"/>
    </row>
    <row r="116" spans="1:7">
      <c r="E116" s="229"/>
    </row>
    <row r="117" spans="1:7">
      <c r="E117" s="229"/>
    </row>
    <row r="118" spans="1:7">
      <c r="E118" s="229"/>
    </row>
    <row r="119" spans="1:7">
      <c r="E119" s="229"/>
    </row>
    <row r="120" spans="1:7">
      <c r="E120" s="229"/>
    </row>
    <row r="121" spans="1:7">
      <c r="E121" s="229"/>
    </row>
    <row r="122" spans="1:7">
      <c r="E122" s="229"/>
    </row>
    <row r="123" spans="1:7">
      <c r="E123" s="229"/>
    </row>
    <row r="124" spans="1:7">
      <c r="A124" s="317"/>
      <c r="B124" s="243"/>
    </row>
    <row r="125" spans="1:7">
      <c r="A125" s="255"/>
      <c r="B125" s="232"/>
      <c r="C125" s="244"/>
      <c r="D125" s="256"/>
      <c r="E125" s="245"/>
      <c r="F125" s="244"/>
      <c r="G125" s="246"/>
    </row>
    <row r="126" spans="1:7">
      <c r="A126" s="318"/>
      <c r="B126" s="247"/>
      <c r="C126" s="232"/>
      <c r="D126" s="255"/>
      <c r="E126" s="248"/>
      <c r="F126" s="232"/>
      <c r="G126" s="232"/>
    </row>
    <row r="127" spans="1:7">
      <c r="A127" s="255"/>
      <c r="B127" s="232"/>
      <c r="C127" s="232"/>
      <c r="D127" s="255"/>
      <c r="E127" s="248"/>
      <c r="F127" s="232"/>
      <c r="G127" s="232"/>
    </row>
    <row r="128" spans="1:7">
      <c r="A128" s="255"/>
      <c r="B128" s="232"/>
      <c r="C128" s="232"/>
      <c r="D128" s="255"/>
      <c r="E128" s="248"/>
      <c r="F128" s="232"/>
      <c r="G128" s="232"/>
    </row>
    <row r="129" spans="1:7">
      <c r="A129" s="255"/>
      <c r="B129" s="232"/>
      <c r="C129" s="232"/>
      <c r="D129" s="255"/>
      <c r="E129" s="248"/>
      <c r="F129" s="232"/>
      <c r="G129" s="232"/>
    </row>
    <row r="130" spans="1:7">
      <c r="A130" s="255"/>
      <c r="B130" s="232"/>
      <c r="C130" s="232"/>
      <c r="D130" s="255"/>
      <c r="E130" s="248"/>
      <c r="F130" s="232"/>
      <c r="G130" s="232"/>
    </row>
    <row r="131" spans="1:7">
      <c r="A131" s="255"/>
      <c r="B131" s="232"/>
      <c r="C131" s="232"/>
      <c r="D131" s="255"/>
      <c r="E131" s="248"/>
      <c r="F131" s="232"/>
      <c r="G131" s="232"/>
    </row>
    <row r="132" spans="1:7">
      <c r="A132" s="255"/>
      <c r="B132" s="232"/>
      <c r="C132" s="232"/>
      <c r="D132" s="255"/>
      <c r="E132" s="248"/>
      <c r="F132" s="232"/>
      <c r="G132" s="232"/>
    </row>
    <row r="133" spans="1:7">
      <c r="A133" s="255"/>
      <c r="B133" s="232"/>
      <c r="C133" s="232"/>
      <c r="D133" s="255"/>
      <c r="E133" s="248"/>
      <c r="F133" s="232"/>
      <c r="G133" s="232"/>
    </row>
    <row r="134" spans="1:7">
      <c r="A134" s="255"/>
      <c r="B134" s="232"/>
      <c r="C134" s="232"/>
      <c r="D134" s="255"/>
      <c r="E134" s="248"/>
      <c r="F134" s="232"/>
      <c r="G134" s="232"/>
    </row>
    <row r="135" spans="1:7">
      <c r="A135" s="255"/>
      <c r="B135" s="232"/>
      <c r="C135" s="232"/>
      <c r="D135" s="255"/>
      <c r="E135" s="248"/>
      <c r="F135" s="232"/>
      <c r="G135" s="232"/>
    </row>
    <row r="136" spans="1:7">
      <c r="A136" s="255"/>
      <c r="B136" s="232"/>
      <c r="C136" s="232"/>
      <c r="D136" s="255"/>
      <c r="E136" s="248"/>
      <c r="F136" s="232"/>
      <c r="G136" s="232"/>
    </row>
    <row r="137" spans="1:7">
      <c r="A137" s="255"/>
      <c r="B137" s="232"/>
      <c r="C137" s="232"/>
      <c r="D137" s="255"/>
      <c r="E137" s="248"/>
      <c r="F137" s="232"/>
      <c r="G137" s="232"/>
    </row>
    <row r="138" spans="1:7">
      <c r="A138" s="255"/>
      <c r="B138" s="232"/>
      <c r="C138" s="232"/>
      <c r="D138" s="255"/>
      <c r="E138" s="248"/>
      <c r="F138" s="232"/>
      <c r="G138" s="232"/>
    </row>
  </sheetData>
  <mergeCells count="9">
    <mergeCell ref="A1:F1"/>
    <mergeCell ref="H4:I4"/>
    <mergeCell ref="C28:F28"/>
    <mergeCell ref="C30:F30"/>
    <mergeCell ref="C6:F6"/>
    <mergeCell ref="C17:F17"/>
    <mergeCell ref="C20:F20"/>
    <mergeCell ref="C23:F23"/>
    <mergeCell ref="C26:F26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fitToHeight="2" orientation="landscape" horizontalDpi="12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3"/>
  <dimension ref="A1:BE51"/>
  <sheetViews>
    <sheetView topLeftCell="A13" zoomScaleNormal="100" workbookViewId="0">
      <selection activeCell="C25" sqref="C25"/>
    </sheetView>
  </sheetViews>
  <sheetFormatPr defaultColWidth="9.109375" defaultRowHeight="13.2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>
      <c r="A1" s="90" t="s">
        <v>88</v>
      </c>
      <c r="B1" s="91"/>
      <c r="C1" s="91"/>
      <c r="D1" s="91"/>
      <c r="E1" s="91"/>
      <c r="F1" s="91"/>
      <c r="G1" s="91"/>
    </row>
    <row r="2" spans="1:57" ht="12.75" customHeight="1">
      <c r="A2" s="92" t="s">
        <v>31</v>
      </c>
      <c r="B2" s="93"/>
      <c r="C2" s="94" t="s">
        <v>122</v>
      </c>
      <c r="D2" s="94" t="s">
        <v>283</v>
      </c>
      <c r="E2" s="95"/>
      <c r="F2" s="96" t="s">
        <v>32</v>
      </c>
      <c r="G2" s="97"/>
    </row>
    <row r="3" spans="1:57" ht="3" hidden="1" customHeight="1">
      <c r="A3" s="98"/>
      <c r="B3" s="99"/>
      <c r="C3" s="100"/>
      <c r="D3" s="100"/>
      <c r="E3" s="101"/>
      <c r="F3" s="102"/>
      <c r="G3" s="103"/>
    </row>
    <row r="4" spans="1:57" ht="12" customHeight="1">
      <c r="A4" s="104" t="s">
        <v>33</v>
      </c>
      <c r="B4" s="99"/>
      <c r="C4" s="100"/>
      <c r="D4" s="100"/>
      <c r="E4" s="101"/>
      <c r="F4" s="102" t="s">
        <v>34</v>
      </c>
      <c r="G4" s="105"/>
    </row>
    <row r="5" spans="1:57" ht="12.9" customHeight="1">
      <c r="A5" s="106"/>
      <c r="B5" s="433" t="s">
        <v>122</v>
      </c>
      <c r="C5" s="108" t="s">
        <v>283</v>
      </c>
      <c r="D5" s="109"/>
      <c r="E5" s="107"/>
      <c r="F5" s="102" t="s">
        <v>35</v>
      </c>
      <c r="G5" s="103"/>
    </row>
    <row r="6" spans="1:57" ht="12.9" customHeight="1">
      <c r="A6" s="104" t="s">
        <v>36</v>
      </c>
      <c r="B6" s="99"/>
      <c r="C6" s="100"/>
      <c r="D6" s="100"/>
      <c r="E6" s="101"/>
      <c r="F6" s="110" t="s">
        <v>37</v>
      </c>
      <c r="G6" s="111"/>
      <c r="O6" s="112"/>
    </row>
    <row r="7" spans="1:57" ht="12.9" customHeight="1">
      <c r="A7" s="113"/>
      <c r="B7" s="114"/>
      <c r="C7" s="115" t="s">
        <v>89</v>
      </c>
      <c r="D7" s="116"/>
      <c r="E7" s="116"/>
      <c r="F7" s="117" t="s">
        <v>38</v>
      </c>
      <c r="G7" s="111">
        <f>IF(G6=0,,ROUND((F30+F32)/G6,1))</f>
        <v>0</v>
      </c>
    </row>
    <row r="8" spans="1:57">
      <c r="A8" s="118" t="s">
        <v>39</v>
      </c>
      <c r="B8" s="102"/>
      <c r="C8" s="588"/>
      <c r="D8" s="588"/>
      <c r="E8" s="589"/>
      <c r="F8" s="119" t="s">
        <v>40</v>
      </c>
      <c r="G8" s="120"/>
      <c r="H8" s="121"/>
      <c r="I8" s="122"/>
    </row>
    <row r="9" spans="1:57">
      <c r="A9" s="118" t="s">
        <v>41</v>
      </c>
      <c r="B9" s="102"/>
      <c r="C9" s="588"/>
      <c r="D9" s="588"/>
      <c r="E9" s="589"/>
      <c r="F9" s="102"/>
      <c r="G9" s="123"/>
      <c r="H9" s="124"/>
    </row>
    <row r="10" spans="1:57">
      <c r="A10" s="118" t="s">
        <v>42</v>
      </c>
      <c r="B10" s="102"/>
      <c r="C10" s="588"/>
      <c r="D10" s="588"/>
      <c r="E10" s="588"/>
      <c r="F10" s="125"/>
      <c r="G10" s="126"/>
      <c r="H10" s="127"/>
    </row>
    <row r="11" spans="1:57" ht="13.5" customHeight="1">
      <c r="A11" s="118" t="s">
        <v>43</v>
      </c>
      <c r="B11" s="102"/>
      <c r="C11" s="588"/>
      <c r="D11" s="588"/>
      <c r="E11" s="588"/>
      <c r="F11" s="128" t="s">
        <v>44</v>
      </c>
      <c r="G11" s="129"/>
      <c r="H11" s="124"/>
      <c r="BA11" s="130"/>
      <c r="BB11" s="130"/>
      <c r="BC11" s="130"/>
      <c r="BD11" s="130"/>
      <c r="BE11" s="130"/>
    </row>
    <row r="12" spans="1:57" ht="12.75" customHeight="1">
      <c r="A12" s="131" t="s">
        <v>45</v>
      </c>
      <c r="B12" s="99"/>
      <c r="C12" s="590"/>
      <c r="D12" s="590"/>
      <c r="E12" s="590"/>
      <c r="F12" s="132" t="s">
        <v>46</v>
      </c>
      <c r="G12" s="133"/>
      <c r="H12" s="124"/>
    </row>
    <row r="13" spans="1:57" ht="28.5" customHeight="1" thickBot="1">
      <c r="A13" s="134" t="s">
        <v>47</v>
      </c>
      <c r="B13" s="135"/>
      <c r="C13" s="135"/>
      <c r="D13" s="135"/>
      <c r="E13" s="136"/>
      <c r="F13" s="136"/>
      <c r="G13" s="137"/>
      <c r="H13" s="124"/>
    </row>
    <row r="14" spans="1:57" ht="17.25" customHeight="1" thickBot="1">
      <c r="A14" s="138" t="s">
        <v>48</v>
      </c>
      <c r="B14" s="139"/>
      <c r="C14" s="140"/>
      <c r="D14" s="141" t="s">
        <v>49</v>
      </c>
      <c r="E14" s="142"/>
      <c r="F14" s="142"/>
      <c r="G14" s="140"/>
    </row>
    <row r="15" spans="1:57" ht="15.9" customHeight="1">
      <c r="A15" s="143"/>
      <c r="B15" s="144" t="s">
        <v>50</v>
      </c>
      <c r="C15" s="145">
        <f>'002 rekapitulace'!E16</f>
        <v>0</v>
      </c>
      <c r="D15" s="146" t="str">
        <f>'002 rekapitulace'!A21</f>
        <v>Ztížené výrobní podmínky</v>
      </c>
      <c r="E15" s="147"/>
      <c r="F15" s="148"/>
      <c r="G15" s="145">
        <f>'002 rekapitulace'!I21</f>
        <v>0</v>
      </c>
    </row>
    <row r="16" spans="1:57" ht="15.9" customHeight="1">
      <c r="A16" s="143" t="s">
        <v>51</v>
      </c>
      <c r="B16" s="144" t="s">
        <v>52</v>
      </c>
      <c r="C16" s="145">
        <f>'002 rekapitulace'!F16</f>
        <v>0</v>
      </c>
      <c r="D16" s="98" t="str">
        <f>'002 rekapitulace'!A22</f>
        <v>Oborová přirážka</v>
      </c>
      <c r="E16" s="149"/>
      <c r="F16" s="150"/>
      <c r="G16" s="145">
        <f>'002 rekapitulace'!I22</f>
        <v>0</v>
      </c>
    </row>
    <row r="17" spans="1:7" ht="15.9" customHeight="1">
      <c r="A17" s="143" t="s">
        <v>53</v>
      </c>
      <c r="B17" s="144" t="s">
        <v>54</v>
      </c>
      <c r="C17" s="145">
        <f>'002 rekapitulace'!H16</f>
        <v>0</v>
      </c>
      <c r="D17" s="98" t="str">
        <f>'002 rekapitulace'!A23</f>
        <v>Přesun stavebních kapacit</v>
      </c>
      <c r="E17" s="149"/>
      <c r="F17" s="150"/>
      <c r="G17" s="145">
        <f>'002 rekapitulace'!I23</f>
        <v>0</v>
      </c>
    </row>
    <row r="18" spans="1:7" ht="15.9" customHeight="1">
      <c r="A18" s="151" t="s">
        <v>55</v>
      </c>
      <c r="B18" s="152" t="s">
        <v>56</v>
      </c>
      <c r="C18" s="145">
        <f>'002 rekapitulace'!G16</f>
        <v>0</v>
      </c>
      <c r="D18" s="98" t="str">
        <f>'002 rekapitulace'!A24</f>
        <v>Mimostaveništní doprava</v>
      </c>
      <c r="E18" s="149"/>
      <c r="F18" s="150"/>
      <c r="G18" s="145">
        <f>'002 rekapitulace'!I24</f>
        <v>0</v>
      </c>
    </row>
    <row r="19" spans="1:7" ht="15.9" customHeight="1">
      <c r="A19" s="153" t="s">
        <v>57</v>
      </c>
      <c r="B19" s="144"/>
      <c r="C19" s="145">
        <f>SUM(C15:C18)</f>
        <v>0</v>
      </c>
      <c r="D19" s="98" t="str">
        <f>'002 rekapitulace'!A25</f>
        <v>Zařízení staveniště</v>
      </c>
      <c r="E19" s="149"/>
      <c r="F19" s="150"/>
      <c r="G19" s="145">
        <f>'002 rekapitulace'!I25</f>
        <v>0</v>
      </c>
    </row>
    <row r="20" spans="1:7" ht="15.9" customHeight="1">
      <c r="A20" s="153"/>
      <c r="B20" s="144"/>
      <c r="C20" s="145"/>
      <c r="D20" s="98" t="str">
        <f>'002 rekapitulace'!A26</f>
        <v>Provoz investora</v>
      </c>
      <c r="E20" s="149"/>
      <c r="F20" s="150"/>
      <c r="G20" s="145">
        <f>'002 rekapitulace'!I26</f>
        <v>0</v>
      </c>
    </row>
    <row r="21" spans="1:7" ht="15.9" customHeight="1">
      <c r="A21" s="153" t="s">
        <v>28</v>
      </c>
      <c r="B21" s="144"/>
      <c r="C21" s="145">
        <f>'002 rekapitulace'!I16</f>
        <v>0</v>
      </c>
      <c r="D21" s="98" t="str">
        <f>'002 rekapitulace'!A27</f>
        <v>Kompletační činnost (IČD)</v>
      </c>
      <c r="E21" s="149"/>
      <c r="F21" s="150"/>
      <c r="G21" s="145">
        <f>'002 rekapitulace'!I27</f>
        <v>0</v>
      </c>
    </row>
    <row r="22" spans="1:7" ht="15.9" customHeight="1">
      <c r="A22" s="154" t="s">
        <v>58</v>
      </c>
      <c r="B22" s="124"/>
      <c r="C22" s="145">
        <f>C19+C21</f>
        <v>0</v>
      </c>
      <c r="D22" s="98" t="s">
        <v>59</v>
      </c>
      <c r="E22" s="149"/>
      <c r="F22" s="150"/>
      <c r="G22" s="145">
        <f>G23-SUM(G15:G21)</f>
        <v>0</v>
      </c>
    </row>
    <row r="23" spans="1:7" ht="15.9" customHeight="1" thickBot="1">
      <c r="A23" s="586" t="s">
        <v>60</v>
      </c>
      <c r="B23" s="587"/>
      <c r="C23" s="155">
        <f>C22+G23</f>
        <v>0</v>
      </c>
      <c r="D23" s="156" t="s">
        <v>61</v>
      </c>
      <c r="E23" s="157"/>
      <c r="F23" s="158"/>
      <c r="G23" s="145">
        <f>'002 rekapitulace'!H29</f>
        <v>0</v>
      </c>
    </row>
    <row r="24" spans="1:7">
      <c r="A24" s="159" t="s">
        <v>62</v>
      </c>
      <c r="B24" s="160"/>
      <c r="C24" s="161"/>
      <c r="D24" s="160" t="s">
        <v>63</v>
      </c>
      <c r="E24" s="160"/>
      <c r="F24" s="162" t="s">
        <v>64</v>
      </c>
      <c r="G24" s="163"/>
    </row>
    <row r="25" spans="1:7">
      <c r="A25" s="154" t="s">
        <v>65</v>
      </c>
      <c r="B25" s="124"/>
      <c r="C25" s="435" t="s">
        <v>401</v>
      </c>
      <c r="D25" s="124" t="s">
        <v>65</v>
      </c>
      <c r="F25" s="165" t="s">
        <v>65</v>
      </c>
      <c r="G25" s="166"/>
    </row>
    <row r="26" spans="1:7" ht="37.5" customHeight="1">
      <c r="A26" s="154" t="s">
        <v>66</v>
      </c>
      <c r="B26" s="167"/>
      <c r="C26" s="434">
        <v>41866</v>
      </c>
      <c r="D26" s="124" t="s">
        <v>66</v>
      </c>
      <c r="F26" s="165" t="s">
        <v>66</v>
      </c>
      <c r="G26" s="166"/>
    </row>
    <row r="27" spans="1:7">
      <c r="A27" s="154"/>
      <c r="B27" s="168"/>
      <c r="C27" s="164"/>
      <c r="D27" s="124"/>
      <c r="F27" s="165"/>
      <c r="G27" s="166"/>
    </row>
    <row r="28" spans="1:7">
      <c r="A28" s="154" t="s">
        <v>67</v>
      </c>
      <c r="B28" s="124"/>
      <c r="C28" s="164"/>
      <c r="D28" s="165" t="s">
        <v>68</v>
      </c>
      <c r="E28" s="164"/>
      <c r="F28" s="169" t="s">
        <v>68</v>
      </c>
      <c r="G28" s="166"/>
    </row>
    <row r="29" spans="1:7" ht="69" customHeight="1">
      <c r="A29" s="154"/>
      <c r="B29" s="124"/>
      <c r="C29" s="170"/>
      <c r="D29" s="171"/>
      <c r="E29" s="170"/>
      <c r="F29" s="124"/>
      <c r="G29" s="166"/>
    </row>
    <row r="30" spans="1:7">
      <c r="A30" s="172" t="s">
        <v>11</v>
      </c>
      <c r="B30" s="173"/>
      <c r="C30" s="174">
        <v>21</v>
      </c>
      <c r="D30" s="173" t="s">
        <v>69</v>
      </c>
      <c r="E30" s="175"/>
      <c r="F30" s="581">
        <f>C23-F32</f>
        <v>0</v>
      </c>
      <c r="G30" s="582"/>
    </row>
    <row r="31" spans="1:7">
      <c r="A31" s="172" t="s">
        <v>70</v>
      </c>
      <c r="B31" s="173"/>
      <c r="C31" s="174">
        <f>C30</f>
        <v>21</v>
      </c>
      <c r="D31" s="173" t="s">
        <v>71</v>
      </c>
      <c r="E31" s="175"/>
      <c r="F31" s="581">
        <f>ROUND(PRODUCT(F30,C31/100),0)</f>
        <v>0</v>
      </c>
      <c r="G31" s="582"/>
    </row>
    <row r="32" spans="1:7">
      <c r="A32" s="172" t="s">
        <v>11</v>
      </c>
      <c r="B32" s="173"/>
      <c r="C32" s="174">
        <v>0</v>
      </c>
      <c r="D32" s="173" t="s">
        <v>71</v>
      </c>
      <c r="E32" s="175"/>
      <c r="F32" s="581">
        <v>0</v>
      </c>
      <c r="G32" s="582"/>
    </row>
    <row r="33" spans="1:8">
      <c r="A33" s="172" t="s">
        <v>70</v>
      </c>
      <c r="B33" s="176"/>
      <c r="C33" s="177">
        <f>C32</f>
        <v>0</v>
      </c>
      <c r="D33" s="173" t="s">
        <v>71</v>
      </c>
      <c r="E33" s="150"/>
      <c r="F33" s="581">
        <f>ROUND(PRODUCT(F32,C33/100),0)</f>
        <v>0</v>
      </c>
      <c r="G33" s="582"/>
    </row>
    <row r="34" spans="1:8" s="181" customFormat="1" ht="19.5" customHeight="1" thickBot="1">
      <c r="A34" s="178" t="s">
        <v>72</v>
      </c>
      <c r="B34" s="179"/>
      <c r="C34" s="179"/>
      <c r="D34" s="179"/>
      <c r="E34" s="180"/>
      <c r="F34" s="583">
        <f>ROUND(SUM(F30:F33),0)</f>
        <v>0</v>
      </c>
      <c r="G34" s="584"/>
    </row>
    <row r="36" spans="1:8">
      <c r="A36" s="2" t="s">
        <v>73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585"/>
      <c r="C37" s="585"/>
      <c r="D37" s="585"/>
      <c r="E37" s="585"/>
      <c r="F37" s="585"/>
      <c r="G37" s="585"/>
      <c r="H37" s="1" t="s">
        <v>1</v>
      </c>
    </row>
    <row r="38" spans="1:8" ht="12.75" customHeight="1">
      <c r="A38" s="182"/>
      <c r="B38" s="585"/>
      <c r="C38" s="585"/>
      <c r="D38" s="585"/>
      <c r="E38" s="585"/>
      <c r="F38" s="585"/>
      <c r="G38" s="585"/>
      <c r="H38" s="1" t="s">
        <v>1</v>
      </c>
    </row>
    <row r="39" spans="1:8">
      <c r="A39" s="182"/>
      <c r="B39" s="585"/>
      <c r="C39" s="585"/>
      <c r="D39" s="585"/>
      <c r="E39" s="585"/>
      <c r="F39" s="585"/>
      <c r="G39" s="585"/>
      <c r="H39" s="1" t="s">
        <v>1</v>
      </c>
    </row>
    <row r="40" spans="1:8">
      <c r="A40" s="182"/>
      <c r="B40" s="585"/>
      <c r="C40" s="585"/>
      <c r="D40" s="585"/>
      <c r="E40" s="585"/>
      <c r="F40" s="585"/>
      <c r="G40" s="585"/>
      <c r="H40" s="1" t="s">
        <v>1</v>
      </c>
    </row>
    <row r="41" spans="1:8">
      <c r="A41" s="182"/>
      <c r="B41" s="585"/>
      <c r="C41" s="585"/>
      <c r="D41" s="585"/>
      <c r="E41" s="585"/>
      <c r="F41" s="585"/>
      <c r="G41" s="585"/>
      <c r="H41" s="1" t="s">
        <v>1</v>
      </c>
    </row>
    <row r="42" spans="1:8">
      <c r="A42" s="182"/>
      <c r="B42" s="585"/>
      <c r="C42" s="585"/>
      <c r="D42" s="585"/>
      <c r="E42" s="585"/>
      <c r="F42" s="585"/>
      <c r="G42" s="585"/>
      <c r="H42" s="1" t="s">
        <v>1</v>
      </c>
    </row>
    <row r="43" spans="1:8">
      <c r="A43" s="182"/>
      <c r="B43" s="585"/>
      <c r="C43" s="585"/>
      <c r="D43" s="585"/>
      <c r="E43" s="585"/>
      <c r="F43" s="585"/>
      <c r="G43" s="585"/>
      <c r="H43" s="1" t="s">
        <v>1</v>
      </c>
    </row>
    <row r="44" spans="1:8" ht="12.75" customHeight="1">
      <c r="A44" s="182"/>
      <c r="B44" s="585"/>
      <c r="C44" s="585"/>
      <c r="D44" s="585"/>
      <c r="E44" s="585"/>
      <c r="F44" s="585"/>
      <c r="G44" s="585"/>
      <c r="H44" s="1" t="s">
        <v>1</v>
      </c>
    </row>
    <row r="45" spans="1:8" ht="12.75" customHeight="1">
      <c r="A45" s="182"/>
      <c r="B45" s="585"/>
      <c r="C45" s="585"/>
      <c r="D45" s="585"/>
      <c r="E45" s="585"/>
      <c r="F45" s="585"/>
      <c r="G45" s="585"/>
      <c r="H45" s="1" t="s">
        <v>1</v>
      </c>
    </row>
    <row r="46" spans="1:8">
      <c r="B46" s="580"/>
      <c r="C46" s="580"/>
      <c r="D46" s="580"/>
      <c r="E46" s="580"/>
      <c r="F46" s="580"/>
      <c r="G46" s="580"/>
    </row>
    <row r="47" spans="1:8">
      <c r="B47" s="580"/>
      <c r="C47" s="580"/>
      <c r="D47" s="580"/>
      <c r="E47" s="580"/>
      <c r="F47" s="580"/>
      <c r="G47" s="580"/>
    </row>
    <row r="48" spans="1:8">
      <c r="B48" s="580"/>
      <c r="C48" s="580"/>
      <c r="D48" s="580"/>
      <c r="E48" s="580"/>
      <c r="F48" s="580"/>
      <c r="G48" s="580"/>
    </row>
    <row r="49" spans="2:7">
      <c r="B49" s="580"/>
      <c r="C49" s="580"/>
      <c r="D49" s="580"/>
      <c r="E49" s="580"/>
      <c r="F49" s="580"/>
      <c r="G49" s="580"/>
    </row>
    <row r="50" spans="2:7">
      <c r="B50" s="580"/>
      <c r="C50" s="580"/>
      <c r="D50" s="580"/>
      <c r="E50" s="580"/>
      <c r="F50" s="580"/>
      <c r="G50" s="580"/>
    </row>
    <row r="51" spans="2:7">
      <c r="B51" s="580"/>
      <c r="C51" s="580"/>
      <c r="D51" s="580"/>
      <c r="E51" s="580"/>
      <c r="F51" s="580"/>
      <c r="G51" s="58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3"/>
  <dimension ref="A1:BE80"/>
  <sheetViews>
    <sheetView topLeftCell="A7" workbookViewId="0">
      <selection activeCell="F25" sqref="F25"/>
    </sheetView>
  </sheetViews>
  <sheetFormatPr defaultColWidth="9.109375" defaultRowHeight="13.2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11" ht="13.8" thickTop="1">
      <c r="A1" s="591" t="s">
        <v>2</v>
      </c>
      <c r="B1" s="592"/>
      <c r="C1" s="183" t="s">
        <v>89</v>
      </c>
      <c r="D1" s="184"/>
      <c r="E1" s="185"/>
      <c r="F1" s="184"/>
      <c r="G1" s="186" t="s">
        <v>74</v>
      </c>
      <c r="H1" s="187" t="s">
        <v>123</v>
      </c>
      <c r="I1" s="188"/>
    </row>
    <row r="2" spans="1:11" ht="13.8" thickBot="1">
      <c r="A2" s="593" t="s">
        <v>75</v>
      </c>
      <c r="B2" s="594"/>
      <c r="C2" s="189" t="s">
        <v>390</v>
      </c>
      <c r="D2" s="190"/>
      <c r="E2" s="191"/>
      <c r="F2" s="190"/>
      <c r="G2" s="595" t="s">
        <v>283</v>
      </c>
      <c r="H2" s="596"/>
      <c r="I2" s="597"/>
    </row>
    <row r="3" spans="1:11" ht="13.8" thickTop="1">
      <c r="F3" s="124"/>
    </row>
    <row r="4" spans="1:11" ht="19.5" customHeight="1">
      <c r="A4" s="192" t="s">
        <v>76</v>
      </c>
      <c r="B4" s="193"/>
      <c r="C4" s="193"/>
      <c r="D4" s="193"/>
      <c r="E4" s="194"/>
      <c r="F4" s="193"/>
      <c r="G4" s="193"/>
      <c r="H4" s="193"/>
      <c r="I4" s="193"/>
    </row>
    <row r="5" spans="1:11" ht="13.8" thickBot="1"/>
    <row r="6" spans="1:11" s="124" customFormat="1" ht="13.8" thickBot="1">
      <c r="A6" s="195"/>
      <c r="B6" s="196" t="s">
        <v>77</v>
      </c>
      <c r="C6" s="196"/>
      <c r="D6" s="197"/>
      <c r="E6" s="198" t="s">
        <v>24</v>
      </c>
      <c r="F6" s="199" t="s">
        <v>25</v>
      </c>
      <c r="G6" s="199" t="s">
        <v>26</v>
      </c>
      <c r="H6" s="199" t="s">
        <v>27</v>
      </c>
      <c r="I6" s="200" t="s">
        <v>28</v>
      </c>
    </row>
    <row r="7" spans="1:11" s="124" customFormat="1">
      <c r="A7" s="249" t="s">
        <v>136</v>
      </c>
      <c r="B7" s="62" t="s">
        <v>86</v>
      </c>
      <c r="D7" s="201"/>
      <c r="E7" s="250">
        <f>'002 rybník Nesyt'!G6</f>
        <v>0</v>
      </c>
      <c r="F7" s="251">
        <v>0</v>
      </c>
      <c r="G7" s="251">
        <v>0</v>
      </c>
      <c r="H7" s="251">
        <v>0</v>
      </c>
      <c r="I7" s="251">
        <v>0</v>
      </c>
    </row>
    <row r="8" spans="1:11" s="124" customFormat="1">
      <c r="A8" s="249" t="s">
        <v>159</v>
      </c>
      <c r="B8" s="62" t="s">
        <v>97</v>
      </c>
      <c r="D8" s="201"/>
      <c r="E8" s="250">
        <f>'002 rybník Nesyt'!G12</f>
        <v>0</v>
      </c>
      <c r="F8" s="251">
        <v>0</v>
      </c>
      <c r="G8" s="251">
        <v>0</v>
      </c>
      <c r="H8" s="251">
        <v>0</v>
      </c>
      <c r="I8" s="251">
        <v>0</v>
      </c>
    </row>
    <row r="9" spans="1:11" s="124" customFormat="1">
      <c r="A9" s="249" t="s">
        <v>366</v>
      </c>
      <c r="B9" s="62" t="s">
        <v>367</v>
      </c>
      <c r="D9" s="201"/>
      <c r="E9" s="250">
        <f>'002 rybník Nesyt'!G15</f>
        <v>0</v>
      </c>
      <c r="F9" s="251">
        <v>0</v>
      </c>
      <c r="G9" s="251">
        <v>0</v>
      </c>
      <c r="H9" s="251">
        <v>0</v>
      </c>
      <c r="I9" s="251">
        <v>0</v>
      </c>
    </row>
    <row r="10" spans="1:11" s="124" customFormat="1">
      <c r="A10" s="249" t="s">
        <v>180</v>
      </c>
      <c r="B10" s="62" t="s">
        <v>238</v>
      </c>
      <c r="D10" s="201"/>
      <c r="E10" s="250">
        <f>'002 rybník Nesyt'!G17</f>
        <v>0</v>
      </c>
      <c r="F10" s="251">
        <v>0</v>
      </c>
      <c r="G10" s="251">
        <v>0</v>
      </c>
      <c r="H10" s="251">
        <v>0</v>
      </c>
      <c r="I10" s="251">
        <v>0</v>
      </c>
    </row>
    <row r="11" spans="1:11" s="124" customFormat="1">
      <c r="A11" s="249" t="s">
        <v>101</v>
      </c>
      <c r="B11" s="62" t="s">
        <v>236</v>
      </c>
      <c r="D11" s="201"/>
      <c r="E11" s="250">
        <f>'002 rybník Nesyt'!G19</f>
        <v>0</v>
      </c>
      <c r="F11" s="251">
        <v>0</v>
      </c>
      <c r="G11" s="251">
        <v>0</v>
      </c>
      <c r="H11" s="251">
        <v>0</v>
      </c>
      <c r="I11" s="251">
        <v>0</v>
      </c>
    </row>
    <row r="12" spans="1:11" s="124" customFormat="1">
      <c r="A12" s="249" t="s">
        <v>185</v>
      </c>
      <c r="B12" s="62" t="s">
        <v>269</v>
      </c>
      <c r="D12" s="201"/>
      <c r="E12" s="250"/>
      <c r="F12" s="251">
        <f>'002 rybník Nesyt'!G21</f>
        <v>0</v>
      </c>
      <c r="G12" s="251">
        <v>0</v>
      </c>
      <c r="H12" s="251">
        <v>0</v>
      </c>
      <c r="I12" s="251">
        <v>0</v>
      </c>
    </row>
    <row r="13" spans="1:11" s="124" customFormat="1">
      <c r="A13" s="249" t="s">
        <v>104</v>
      </c>
      <c r="B13" s="62" t="s">
        <v>105</v>
      </c>
      <c r="D13" s="201"/>
      <c r="E13" s="250"/>
      <c r="F13" s="251">
        <f>'002 rybník Nesyt'!G26</f>
        <v>0</v>
      </c>
      <c r="G13" s="251">
        <v>0</v>
      </c>
      <c r="H13" s="251">
        <v>0</v>
      </c>
      <c r="I13" s="251">
        <v>0</v>
      </c>
    </row>
    <row r="14" spans="1:11" s="124" customFormat="1">
      <c r="A14" s="249" t="s">
        <v>111</v>
      </c>
      <c r="B14" s="62" t="s">
        <v>112</v>
      </c>
      <c r="D14" s="201"/>
      <c r="E14" s="250"/>
      <c r="F14" s="251">
        <f>'002 rybník Nesyt'!G56</f>
        <v>0</v>
      </c>
      <c r="G14" s="251">
        <v>0</v>
      </c>
      <c r="H14" s="251">
        <v>0</v>
      </c>
      <c r="I14" s="251">
        <v>0</v>
      </c>
    </row>
    <row r="15" spans="1:11" s="124" customFormat="1" ht="13.8" thickBot="1">
      <c r="A15" s="249"/>
      <c r="B15" s="62" t="s">
        <v>504</v>
      </c>
      <c r="D15" s="201"/>
      <c r="E15" s="250">
        <f>'002 rybník Nesyt'!G58</f>
        <v>0</v>
      </c>
      <c r="F15" s="251"/>
      <c r="G15" s="251"/>
      <c r="H15" s="251"/>
      <c r="I15" s="563"/>
    </row>
    <row r="16" spans="1:11" s="14" customFormat="1" ht="13.8" thickBot="1">
      <c r="A16" s="202"/>
      <c r="B16" s="203" t="s">
        <v>78</v>
      </c>
      <c r="C16" s="203"/>
      <c r="D16" s="204"/>
      <c r="E16" s="205">
        <f>SUM(E7:E15)</f>
        <v>0</v>
      </c>
      <c r="F16" s="206">
        <f>SUM(F7:F14)</f>
        <v>0</v>
      </c>
      <c r="G16" s="206">
        <f>SUM(G7:G14)</f>
        <v>0</v>
      </c>
      <c r="H16" s="206">
        <f>SUM(H7:H14)</f>
        <v>0</v>
      </c>
      <c r="I16" s="207">
        <f>SUM(I7:I14)</f>
        <v>0</v>
      </c>
      <c r="K16" s="311"/>
    </row>
    <row r="17" spans="1:57">
      <c r="A17" s="124"/>
      <c r="B17" s="124"/>
      <c r="C17" s="124"/>
      <c r="D17" s="124"/>
      <c r="E17" s="124"/>
      <c r="F17" s="124"/>
      <c r="G17" s="124"/>
      <c r="H17" s="124"/>
      <c r="I17" s="124"/>
    </row>
    <row r="18" spans="1:57" ht="19.5" customHeight="1">
      <c r="A18" s="193" t="s">
        <v>79</v>
      </c>
      <c r="B18" s="193"/>
      <c r="C18" s="193"/>
      <c r="D18" s="193"/>
      <c r="E18" s="193"/>
      <c r="F18" s="193"/>
      <c r="G18" s="208"/>
      <c r="H18" s="193"/>
      <c r="I18" s="193"/>
      <c r="BA18" s="130"/>
      <c r="BB18" s="130"/>
      <c r="BC18" s="130"/>
      <c r="BD18" s="130"/>
      <c r="BE18" s="130"/>
    </row>
    <row r="19" spans="1:57" ht="13.8" thickBot="1"/>
    <row r="20" spans="1:57">
      <c r="A20" s="159" t="s">
        <v>80</v>
      </c>
      <c r="B20" s="160"/>
      <c r="C20" s="160"/>
      <c r="D20" s="209"/>
      <c r="E20" s="210" t="s">
        <v>81</v>
      </c>
      <c r="F20" s="211" t="s">
        <v>12</v>
      </c>
      <c r="G20" s="212" t="s">
        <v>82</v>
      </c>
      <c r="H20" s="213"/>
      <c r="I20" s="214" t="s">
        <v>81</v>
      </c>
    </row>
    <row r="21" spans="1:57">
      <c r="A21" s="153" t="s">
        <v>114</v>
      </c>
      <c r="B21" s="144"/>
      <c r="C21" s="144"/>
      <c r="D21" s="215"/>
      <c r="E21" s="216"/>
      <c r="F21" s="217"/>
      <c r="G21" s="218">
        <v>0</v>
      </c>
      <c r="H21" s="219"/>
      <c r="I21" s="220">
        <f t="shared" ref="I21:I28" si="0">E21+F21*G21/100</f>
        <v>0</v>
      </c>
      <c r="BA21" s="1">
        <v>0</v>
      </c>
    </row>
    <row r="22" spans="1:57">
      <c r="A22" s="153" t="s">
        <v>115</v>
      </c>
      <c r="B22" s="144"/>
      <c r="C22" s="144"/>
      <c r="D22" s="215"/>
      <c r="E22" s="216"/>
      <c r="F22" s="217"/>
      <c r="G22" s="218">
        <v>0</v>
      </c>
      <c r="H22" s="219"/>
      <c r="I22" s="220">
        <f t="shared" si="0"/>
        <v>0</v>
      </c>
      <c r="BA22" s="1">
        <v>0</v>
      </c>
    </row>
    <row r="23" spans="1:57">
      <c r="A23" s="153" t="s">
        <v>116</v>
      </c>
      <c r="B23" s="144"/>
      <c r="C23" s="144"/>
      <c r="D23" s="215"/>
      <c r="E23" s="216"/>
      <c r="F23" s="217"/>
      <c r="G23" s="218">
        <v>0</v>
      </c>
      <c r="H23" s="219"/>
      <c r="I23" s="220">
        <f t="shared" si="0"/>
        <v>0</v>
      </c>
      <c r="BA23" s="1">
        <v>0</v>
      </c>
    </row>
    <row r="24" spans="1:57">
      <c r="A24" s="153" t="s">
        <v>117</v>
      </c>
      <c r="B24" s="144"/>
      <c r="C24" s="144"/>
      <c r="D24" s="215"/>
      <c r="E24" s="216"/>
      <c r="F24" s="217"/>
      <c r="G24" s="218">
        <v>0</v>
      </c>
      <c r="H24" s="219"/>
      <c r="I24" s="220">
        <v>0</v>
      </c>
      <c r="BA24" s="1">
        <v>0</v>
      </c>
    </row>
    <row r="25" spans="1:57">
      <c r="A25" s="153" t="s">
        <v>118</v>
      </c>
      <c r="B25" s="144"/>
      <c r="C25" s="144"/>
      <c r="D25" s="215"/>
      <c r="E25" s="216"/>
      <c r="F25" s="217"/>
      <c r="G25" s="218">
        <v>0</v>
      </c>
      <c r="H25" s="219"/>
      <c r="I25" s="220">
        <f t="shared" si="0"/>
        <v>0</v>
      </c>
      <c r="BA25" s="1">
        <v>1</v>
      </c>
    </row>
    <row r="26" spans="1:57">
      <c r="A26" s="153" t="s">
        <v>119</v>
      </c>
      <c r="B26" s="144"/>
      <c r="C26" s="144"/>
      <c r="D26" s="215"/>
      <c r="E26" s="216"/>
      <c r="F26" s="217"/>
      <c r="G26" s="218">
        <v>0</v>
      </c>
      <c r="H26" s="219"/>
      <c r="I26" s="220">
        <f t="shared" si="0"/>
        <v>0</v>
      </c>
      <c r="BA26" s="1">
        <v>1</v>
      </c>
    </row>
    <row r="27" spans="1:57">
      <c r="A27" s="153" t="s">
        <v>120</v>
      </c>
      <c r="B27" s="144"/>
      <c r="C27" s="144"/>
      <c r="D27" s="215"/>
      <c r="E27" s="216"/>
      <c r="F27" s="217"/>
      <c r="G27" s="218"/>
      <c r="H27" s="219"/>
      <c r="I27" s="220">
        <f t="shared" si="0"/>
        <v>0</v>
      </c>
      <c r="BA27" s="1">
        <v>2</v>
      </c>
    </row>
    <row r="28" spans="1:57">
      <c r="A28" s="153" t="s">
        <v>121</v>
      </c>
      <c r="B28" s="144"/>
      <c r="C28" s="144"/>
      <c r="D28" s="215"/>
      <c r="E28" s="216"/>
      <c r="F28" s="217"/>
      <c r="G28" s="218">
        <v>0</v>
      </c>
      <c r="H28" s="219"/>
      <c r="I28" s="220">
        <f t="shared" si="0"/>
        <v>0</v>
      </c>
      <c r="BA28" s="1">
        <v>2</v>
      </c>
    </row>
    <row r="29" spans="1:57" ht="13.8" thickBot="1">
      <c r="A29" s="221"/>
      <c r="B29" s="222" t="s">
        <v>83</v>
      </c>
      <c r="C29" s="223"/>
      <c r="D29" s="224"/>
      <c r="E29" s="225"/>
      <c r="F29" s="226"/>
      <c r="G29" s="226"/>
      <c r="H29" s="598">
        <f>SUM(I21:I28)</f>
        <v>0</v>
      </c>
      <c r="I29" s="599"/>
    </row>
    <row r="31" spans="1:57">
      <c r="B31" s="14"/>
      <c r="F31" s="227"/>
      <c r="G31" s="228"/>
      <c r="H31" s="228"/>
      <c r="I31" s="46"/>
    </row>
    <row r="32" spans="1:57">
      <c r="F32" s="227"/>
      <c r="G32" s="228"/>
      <c r="H32" s="228"/>
      <c r="I32" s="46"/>
    </row>
    <row r="33" spans="6:9">
      <c r="F33" s="227"/>
      <c r="G33" s="228"/>
      <c r="H33" s="228"/>
      <c r="I33" s="46"/>
    </row>
    <row r="34" spans="6:9">
      <c r="F34" s="227"/>
      <c r="G34" s="228"/>
      <c r="H34" s="228"/>
      <c r="I34" s="46"/>
    </row>
    <row r="35" spans="6:9">
      <c r="F35" s="227"/>
      <c r="G35" s="228"/>
      <c r="H35" s="228"/>
      <c r="I35" s="46"/>
    </row>
    <row r="36" spans="6:9">
      <c r="F36" s="227"/>
      <c r="G36" s="228"/>
      <c r="H36" s="228"/>
      <c r="I36" s="46"/>
    </row>
    <row r="37" spans="6:9">
      <c r="F37" s="227"/>
      <c r="G37" s="228"/>
      <c r="H37" s="228"/>
      <c r="I37" s="46"/>
    </row>
    <row r="38" spans="6:9">
      <c r="F38" s="227"/>
      <c r="G38" s="228"/>
      <c r="H38" s="228"/>
      <c r="I38" s="46"/>
    </row>
    <row r="39" spans="6:9">
      <c r="F39" s="227"/>
      <c r="G39" s="228"/>
      <c r="H39" s="228"/>
      <c r="I39" s="46"/>
    </row>
    <row r="40" spans="6:9">
      <c r="F40" s="227"/>
      <c r="G40" s="228"/>
      <c r="H40" s="228"/>
      <c r="I40" s="46"/>
    </row>
    <row r="41" spans="6:9">
      <c r="F41" s="227"/>
      <c r="G41" s="228"/>
      <c r="H41" s="228"/>
      <c r="I41" s="46"/>
    </row>
    <row r="42" spans="6:9">
      <c r="F42" s="227"/>
      <c r="G42" s="228"/>
      <c r="H42" s="228"/>
      <c r="I42" s="46"/>
    </row>
    <row r="43" spans="6:9">
      <c r="F43" s="227"/>
      <c r="G43" s="228"/>
      <c r="H43" s="228"/>
      <c r="I43" s="46"/>
    </row>
    <row r="44" spans="6:9">
      <c r="F44" s="227"/>
      <c r="G44" s="228"/>
      <c r="H44" s="228"/>
      <c r="I44" s="46"/>
    </row>
    <row r="45" spans="6:9">
      <c r="F45" s="227"/>
      <c r="G45" s="228"/>
      <c r="H45" s="228"/>
      <c r="I45" s="46"/>
    </row>
    <row r="46" spans="6:9">
      <c r="F46" s="227"/>
      <c r="G46" s="228"/>
      <c r="H46" s="228"/>
      <c r="I46" s="46"/>
    </row>
    <row r="47" spans="6:9">
      <c r="F47" s="227"/>
      <c r="G47" s="228"/>
      <c r="H47" s="228"/>
      <c r="I47" s="46"/>
    </row>
    <row r="48" spans="6:9">
      <c r="F48" s="227"/>
      <c r="G48" s="228"/>
      <c r="H48" s="228"/>
      <c r="I48" s="46"/>
    </row>
    <row r="49" spans="6:9">
      <c r="F49" s="227"/>
      <c r="G49" s="228"/>
      <c r="H49" s="228"/>
      <c r="I49" s="46"/>
    </row>
    <row r="50" spans="6:9">
      <c r="F50" s="227"/>
      <c r="G50" s="228"/>
      <c r="H50" s="228"/>
      <c r="I50" s="46"/>
    </row>
    <row r="51" spans="6:9">
      <c r="F51" s="227"/>
      <c r="G51" s="228"/>
      <c r="H51" s="228"/>
      <c r="I51" s="46"/>
    </row>
    <row r="52" spans="6:9">
      <c r="F52" s="227"/>
      <c r="G52" s="228"/>
      <c r="H52" s="228"/>
      <c r="I52" s="46"/>
    </row>
    <row r="53" spans="6:9">
      <c r="F53" s="227"/>
      <c r="G53" s="228"/>
      <c r="H53" s="228"/>
      <c r="I53" s="46"/>
    </row>
    <row r="54" spans="6:9">
      <c r="F54" s="227"/>
      <c r="G54" s="228"/>
      <c r="H54" s="228"/>
      <c r="I54" s="46"/>
    </row>
    <row r="55" spans="6:9">
      <c r="F55" s="227"/>
      <c r="G55" s="228"/>
      <c r="H55" s="228"/>
      <c r="I55" s="46"/>
    </row>
    <row r="56" spans="6:9">
      <c r="F56" s="227"/>
      <c r="G56" s="228"/>
      <c r="H56" s="228"/>
      <c r="I56" s="46"/>
    </row>
    <row r="57" spans="6:9">
      <c r="F57" s="227"/>
      <c r="G57" s="228"/>
      <c r="H57" s="228"/>
      <c r="I57" s="46"/>
    </row>
    <row r="58" spans="6:9">
      <c r="F58" s="227"/>
      <c r="G58" s="228"/>
      <c r="H58" s="228"/>
      <c r="I58" s="46"/>
    </row>
    <row r="59" spans="6:9">
      <c r="F59" s="227"/>
      <c r="G59" s="228"/>
      <c r="H59" s="228"/>
      <c r="I59" s="46"/>
    </row>
    <row r="60" spans="6:9">
      <c r="F60" s="227"/>
      <c r="G60" s="228"/>
      <c r="H60" s="228"/>
      <c r="I60" s="46"/>
    </row>
    <row r="61" spans="6:9">
      <c r="F61" s="227"/>
      <c r="G61" s="228"/>
      <c r="H61" s="228"/>
      <c r="I61" s="46"/>
    </row>
    <row r="62" spans="6:9">
      <c r="F62" s="227"/>
      <c r="G62" s="228"/>
      <c r="H62" s="228"/>
      <c r="I62" s="46"/>
    </row>
    <row r="63" spans="6:9">
      <c r="F63" s="227"/>
      <c r="G63" s="228"/>
      <c r="H63" s="228"/>
      <c r="I63" s="46"/>
    </row>
    <row r="64" spans="6:9">
      <c r="F64" s="227"/>
      <c r="G64" s="228"/>
      <c r="H64" s="228"/>
      <c r="I64" s="46"/>
    </row>
    <row r="65" spans="6:9">
      <c r="F65" s="227"/>
      <c r="G65" s="228"/>
      <c r="H65" s="228"/>
      <c r="I65" s="46"/>
    </row>
    <row r="66" spans="6:9">
      <c r="F66" s="227"/>
      <c r="G66" s="228"/>
      <c r="H66" s="228"/>
      <c r="I66" s="46"/>
    </row>
    <row r="67" spans="6:9">
      <c r="F67" s="227"/>
      <c r="G67" s="228"/>
      <c r="H67" s="228"/>
      <c r="I67" s="46"/>
    </row>
    <row r="68" spans="6:9">
      <c r="F68" s="227"/>
      <c r="G68" s="228"/>
      <c r="H68" s="228"/>
      <c r="I68" s="46"/>
    </row>
    <row r="69" spans="6:9">
      <c r="F69" s="227"/>
      <c r="G69" s="228"/>
      <c r="H69" s="228"/>
      <c r="I69" s="46"/>
    </row>
    <row r="70" spans="6:9">
      <c r="F70" s="227"/>
      <c r="G70" s="228"/>
      <c r="H70" s="228"/>
      <c r="I70" s="46"/>
    </row>
    <row r="71" spans="6:9">
      <c r="F71" s="227"/>
      <c r="G71" s="228"/>
      <c r="H71" s="228"/>
      <c r="I71" s="46"/>
    </row>
    <row r="72" spans="6:9">
      <c r="F72" s="227"/>
      <c r="G72" s="228"/>
      <c r="H72" s="228"/>
      <c r="I72" s="46"/>
    </row>
    <row r="73" spans="6:9">
      <c r="F73" s="227"/>
      <c r="G73" s="228"/>
      <c r="H73" s="228"/>
      <c r="I73" s="46"/>
    </row>
    <row r="74" spans="6:9">
      <c r="F74" s="227"/>
      <c r="G74" s="228"/>
      <c r="H74" s="228"/>
      <c r="I74" s="46"/>
    </row>
    <row r="75" spans="6:9">
      <c r="F75" s="227"/>
      <c r="G75" s="228"/>
      <c r="H75" s="228"/>
      <c r="I75" s="46"/>
    </row>
    <row r="76" spans="6:9">
      <c r="F76" s="227"/>
      <c r="G76" s="228"/>
      <c r="H76" s="228"/>
      <c r="I76" s="46"/>
    </row>
    <row r="77" spans="6:9">
      <c r="F77" s="227"/>
      <c r="G77" s="228"/>
      <c r="H77" s="228"/>
      <c r="I77" s="46"/>
    </row>
    <row r="78" spans="6:9">
      <c r="F78" s="227"/>
      <c r="G78" s="228"/>
      <c r="H78" s="228"/>
      <c r="I78" s="46"/>
    </row>
    <row r="79" spans="6:9">
      <c r="F79" s="227"/>
      <c r="G79" s="228"/>
      <c r="H79" s="228"/>
      <c r="I79" s="46"/>
    </row>
    <row r="80" spans="6:9">
      <c r="F80" s="227"/>
      <c r="G80" s="228"/>
      <c r="H80" s="228"/>
      <c r="I80" s="46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4"/>
  <dimension ref="A1:J80"/>
  <sheetViews>
    <sheetView showGridLines="0" showZeros="0" topLeftCell="A30" zoomScaleNormal="100" zoomScaleSheetLayoutView="100" workbookViewId="0">
      <selection activeCell="F52" sqref="F52"/>
    </sheetView>
  </sheetViews>
  <sheetFormatPr defaultColWidth="9.109375" defaultRowHeight="13.2"/>
  <cols>
    <col min="1" max="1" width="4.44140625" style="455" customWidth="1"/>
    <col min="2" max="2" width="13.6640625" style="442" customWidth="1"/>
    <col min="3" max="3" width="60.88671875" style="442" customWidth="1"/>
    <col min="4" max="4" width="5" style="455" customWidth="1"/>
    <col min="5" max="5" width="8.5546875" style="462" customWidth="1"/>
    <col min="6" max="6" width="9.88671875" style="442" customWidth="1"/>
    <col min="7" max="7" width="13.88671875" style="442" customWidth="1"/>
    <col min="8" max="8" width="10.109375" style="442" customWidth="1"/>
    <col min="9" max="9" width="10.5546875" style="442" customWidth="1"/>
    <col min="10" max="10" width="11" style="442" customWidth="1"/>
    <col min="11" max="11" width="10.44140625" style="442" customWidth="1"/>
    <col min="12" max="12" width="75.44140625" style="442" customWidth="1"/>
    <col min="13" max="13" width="45.33203125" style="442" customWidth="1"/>
    <col min="14" max="16384" width="9.109375" style="442"/>
  </cols>
  <sheetData>
    <row r="1" spans="1:9">
      <c r="A1" s="610" t="s">
        <v>389</v>
      </c>
      <c r="B1" s="610"/>
      <c r="C1" s="610"/>
      <c r="D1" s="610"/>
      <c r="E1" s="610"/>
      <c r="F1" s="610"/>
      <c r="G1" s="441"/>
      <c r="H1" s="441"/>
      <c r="I1" s="441"/>
    </row>
    <row r="2" spans="1:9">
      <c r="A2" s="611" t="s">
        <v>365</v>
      </c>
      <c r="B2" s="611"/>
      <c r="C2" s="611"/>
      <c r="D2" s="611"/>
      <c r="E2" s="611"/>
      <c r="F2" s="611"/>
      <c r="G2" s="441"/>
      <c r="H2" s="441"/>
      <c r="I2" s="441"/>
    </row>
    <row r="3" spans="1:9" ht="13.8" thickBot="1">
      <c r="A3" s="611"/>
      <c r="B3" s="611"/>
      <c r="C3" s="611"/>
      <c r="D3" s="611"/>
      <c r="E3" s="611"/>
      <c r="F3" s="611"/>
      <c r="G3" s="441"/>
      <c r="H3" s="441"/>
      <c r="I3" s="441"/>
    </row>
    <row r="4" spans="1:9">
      <c r="A4" s="443" t="s">
        <v>126</v>
      </c>
      <c r="B4" s="444" t="s">
        <v>127</v>
      </c>
      <c r="C4" s="444" t="s">
        <v>128</v>
      </c>
      <c r="D4" s="445" t="s">
        <v>129</v>
      </c>
      <c r="E4" s="445" t="s">
        <v>130</v>
      </c>
      <c r="F4" s="446" t="s">
        <v>131</v>
      </c>
      <c r="G4" s="447"/>
      <c r="H4" s="614" t="s">
        <v>132</v>
      </c>
      <c r="I4" s="615"/>
    </row>
    <row r="5" spans="1:9">
      <c r="A5" s="507" t="s">
        <v>1</v>
      </c>
      <c r="B5" s="508" t="s">
        <v>1</v>
      </c>
      <c r="C5" s="509" t="s">
        <v>133</v>
      </c>
      <c r="D5" s="510" t="s">
        <v>1</v>
      </c>
      <c r="E5" s="508" t="s">
        <v>1</v>
      </c>
      <c r="F5" s="511" t="s">
        <v>134</v>
      </c>
      <c r="G5" s="512" t="s">
        <v>135</v>
      </c>
      <c r="H5" s="513" t="s">
        <v>131</v>
      </c>
      <c r="I5" s="512" t="s">
        <v>135</v>
      </c>
    </row>
    <row r="6" spans="1:9">
      <c r="A6" s="514"/>
      <c r="B6" s="515" t="s">
        <v>136</v>
      </c>
      <c r="C6" s="616" t="s">
        <v>86</v>
      </c>
      <c r="D6" s="617"/>
      <c r="E6" s="617"/>
      <c r="F6" s="617"/>
      <c r="G6" s="516">
        <f>SUM(G7:G11)</f>
        <v>0</v>
      </c>
      <c r="H6" s="517"/>
      <c r="I6" s="518">
        <f>SUM(I7:I8)</f>
        <v>2.5000000000000001E-4</v>
      </c>
    </row>
    <row r="7" spans="1:9">
      <c r="A7" s="426" t="s">
        <v>85</v>
      </c>
      <c r="B7" s="282" t="s">
        <v>137</v>
      </c>
      <c r="C7" s="282" t="s">
        <v>138</v>
      </c>
      <c r="D7" s="426" t="s">
        <v>98</v>
      </c>
      <c r="E7" s="280">
        <v>50.15</v>
      </c>
      <c r="F7" s="280"/>
      <c r="G7" s="280">
        <f>ROUND(E7*F7,2)</f>
        <v>0</v>
      </c>
      <c r="H7" s="280">
        <v>0</v>
      </c>
      <c r="I7" s="280">
        <f>E7*H7</f>
        <v>0</v>
      </c>
    </row>
    <row r="8" spans="1:9">
      <c r="A8" s="426" t="s">
        <v>139</v>
      </c>
      <c r="B8" s="282" t="s">
        <v>295</v>
      </c>
      <c r="C8" s="282" t="s">
        <v>296</v>
      </c>
      <c r="D8" s="426" t="s">
        <v>94</v>
      </c>
      <c r="E8" s="280">
        <v>5</v>
      </c>
      <c r="F8" s="280"/>
      <c r="G8" s="280">
        <f t="shared" ref="G8" si="0">ROUND(E8*F8,2)</f>
        <v>0</v>
      </c>
      <c r="H8" s="280">
        <v>5.0000000000000002E-5</v>
      </c>
      <c r="I8" s="280">
        <f t="shared" ref="I8" si="1">E8*H8</f>
        <v>2.5000000000000001E-4</v>
      </c>
    </row>
    <row r="9" spans="1:9">
      <c r="A9" s="426" t="s">
        <v>140</v>
      </c>
      <c r="B9" s="282" t="s">
        <v>289</v>
      </c>
      <c r="C9" s="282" t="s">
        <v>290</v>
      </c>
      <c r="D9" s="426" t="s">
        <v>94</v>
      </c>
      <c r="E9" s="280">
        <v>14.08</v>
      </c>
      <c r="F9" s="280"/>
      <c r="G9" s="280">
        <f>ROUND(E9*F9,2)</f>
        <v>0</v>
      </c>
      <c r="H9" s="280">
        <v>0</v>
      </c>
      <c r="I9" s="280">
        <f>E9*H9</f>
        <v>0</v>
      </c>
    </row>
    <row r="10" spans="1:9">
      <c r="A10" s="426" t="s">
        <v>144</v>
      </c>
      <c r="B10" s="282" t="s">
        <v>262</v>
      </c>
      <c r="C10" s="282" t="s">
        <v>263</v>
      </c>
      <c r="D10" s="426" t="s">
        <v>94</v>
      </c>
      <c r="E10" s="280">
        <v>14.08</v>
      </c>
      <c r="F10" s="280"/>
      <c r="G10" s="280">
        <f>ROUND(E10*F10,2)</f>
        <v>0</v>
      </c>
      <c r="H10" s="280">
        <v>0</v>
      </c>
      <c r="I10" s="280">
        <f>E10*H10</f>
        <v>0</v>
      </c>
    </row>
    <row r="11" spans="1:9">
      <c r="A11" s="519" t="s">
        <v>146</v>
      </c>
      <c r="B11" s="466" t="s">
        <v>157</v>
      </c>
      <c r="C11" s="466" t="s">
        <v>158</v>
      </c>
      <c r="D11" s="467" t="s">
        <v>98</v>
      </c>
      <c r="E11" s="468">
        <v>140.80000000000001</v>
      </c>
      <c r="F11" s="468"/>
      <c r="G11" s="468">
        <f>ROUND(E11*F11,2)</f>
        <v>0</v>
      </c>
      <c r="H11" s="280"/>
      <c r="I11" s="280"/>
    </row>
    <row r="12" spans="1:9">
      <c r="A12" s="469"/>
      <c r="B12" s="470" t="s">
        <v>159</v>
      </c>
      <c r="C12" s="618" t="s">
        <v>97</v>
      </c>
      <c r="D12" s="619"/>
      <c r="E12" s="619"/>
      <c r="F12" s="619"/>
      <c r="G12" s="471">
        <f>G13</f>
        <v>0</v>
      </c>
      <c r="H12" s="472"/>
      <c r="I12" s="473">
        <f>SUM(I13:I13)</f>
        <v>35.552</v>
      </c>
    </row>
    <row r="13" spans="1:9">
      <c r="A13" s="426" t="s">
        <v>148</v>
      </c>
      <c r="B13" s="282" t="s">
        <v>373</v>
      </c>
      <c r="C13" s="282" t="s">
        <v>374</v>
      </c>
      <c r="D13" s="426" t="s">
        <v>94</v>
      </c>
      <c r="E13" s="280">
        <v>14.08</v>
      </c>
      <c r="F13" s="280"/>
      <c r="G13" s="280">
        <f>ROUND(E13*F13,2)</f>
        <v>0</v>
      </c>
      <c r="H13" s="280">
        <v>2.5249999999999999</v>
      </c>
      <c r="I13" s="280">
        <f>E13*H13</f>
        <v>35.552</v>
      </c>
    </row>
    <row r="14" spans="1:9">
      <c r="A14" s="426" t="s">
        <v>151</v>
      </c>
      <c r="B14" s="282" t="s">
        <v>321</v>
      </c>
      <c r="C14" s="282" t="s">
        <v>320</v>
      </c>
      <c r="D14" s="426" t="s">
        <v>103</v>
      </c>
      <c r="E14" s="280">
        <v>0.28599999999999998</v>
      </c>
      <c r="F14" s="280"/>
      <c r="G14" s="280">
        <f>ROUND(E14*F14,2)</f>
        <v>0</v>
      </c>
      <c r="H14" s="280">
        <v>1.0211600000000001</v>
      </c>
      <c r="I14" s="280">
        <f>E14*H14</f>
        <v>0.29205175999999999</v>
      </c>
    </row>
    <row r="15" spans="1:9">
      <c r="A15" s="474"/>
      <c r="B15" s="463" t="s">
        <v>366</v>
      </c>
      <c r="C15" s="620" t="s">
        <v>367</v>
      </c>
      <c r="D15" s="621"/>
      <c r="E15" s="621"/>
      <c r="F15" s="621"/>
      <c r="G15" s="464">
        <f>SUM(G16:G16)</f>
        <v>0</v>
      </c>
      <c r="H15" s="465"/>
      <c r="I15" s="520">
        <f>SUM(I16:I16)</f>
        <v>1.3499999999999999</v>
      </c>
    </row>
    <row r="16" spans="1:9">
      <c r="A16" s="426" t="s">
        <v>154</v>
      </c>
      <c r="B16" s="282" t="s">
        <v>368</v>
      </c>
      <c r="C16" s="448" t="s">
        <v>369</v>
      </c>
      <c r="D16" s="449" t="s">
        <v>98</v>
      </c>
      <c r="E16" s="448">
        <v>4.5</v>
      </c>
      <c r="F16" s="448"/>
      <c r="G16" s="280">
        <f>ROUND(E16*F16,2)</f>
        <v>0</v>
      </c>
      <c r="H16" s="280">
        <v>0.3</v>
      </c>
      <c r="I16" s="280">
        <f>E16*H16</f>
        <v>1.3499999999999999</v>
      </c>
    </row>
    <row r="17" spans="1:9">
      <c r="A17" s="440"/>
      <c r="B17" s="436" t="s">
        <v>180</v>
      </c>
      <c r="C17" s="436" t="s">
        <v>238</v>
      </c>
      <c r="D17" s="502"/>
      <c r="E17" s="437"/>
      <c r="F17" s="437"/>
      <c r="G17" s="438">
        <f>G18</f>
        <v>0</v>
      </c>
      <c r="H17" s="437"/>
      <c r="I17" s="439">
        <f>I18</f>
        <v>0.25074999999999997</v>
      </c>
    </row>
    <row r="18" spans="1:9">
      <c r="A18" s="426" t="s">
        <v>156</v>
      </c>
      <c r="B18" s="278" t="s">
        <v>420</v>
      </c>
      <c r="C18" s="278" t="s">
        <v>421</v>
      </c>
      <c r="D18" s="426" t="s">
        <v>98</v>
      </c>
      <c r="E18" s="280">
        <v>42.5</v>
      </c>
      <c r="F18" s="280"/>
      <c r="G18" s="280">
        <f>ROUND(E18*F18,2)</f>
        <v>0</v>
      </c>
      <c r="H18" s="280">
        <v>5.8999999999999999E-3</v>
      </c>
      <c r="I18" s="280">
        <f>E18*H18</f>
        <v>0.25074999999999997</v>
      </c>
    </row>
    <row r="19" spans="1:9">
      <c r="A19" s="474"/>
      <c r="B19" s="463" t="s">
        <v>101</v>
      </c>
      <c r="C19" s="620" t="s">
        <v>236</v>
      </c>
      <c r="D19" s="621"/>
      <c r="E19" s="621"/>
      <c r="F19" s="621"/>
      <c r="G19" s="464">
        <f>G20</f>
        <v>0</v>
      </c>
      <c r="H19" s="465"/>
      <c r="I19" s="520">
        <f>SUM(I20:I20)</f>
        <v>0</v>
      </c>
    </row>
    <row r="20" spans="1:9">
      <c r="A20" s="426" t="s">
        <v>160</v>
      </c>
      <c r="B20" s="282" t="s">
        <v>102</v>
      </c>
      <c r="C20" s="282" t="s">
        <v>196</v>
      </c>
      <c r="D20" s="426" t="s">
        <v>103</v>
      </c>
      <c r="E20" s="280">
        <v>35.549999999999997</v>
      </c>
      <c r="F20" s="280"/>
      <c r="G20" s="280">
        <f>ROUND(E20*F20,2)</f>
        <v>0</v>
      </c>
      <c r="H20" s="450">
        <v>0</v>
      </c>
      <c r="I20" s="450">
        <v>0</v>
      </c>
    </row>
    <row r="21" spans="1:9">
      <c r="A21" s="521"/>
      <c r="B21" s="475" t="s">
        <v>185</v>
      </c>
      <c r="C21" s="612" t="s">
        <v>269</v>
      </c>
      <c r="D21" s="613"/>
      <c r="E21" s="613"/>
      <c r="F21" s="613"/>
      <c r="G21" s="476">
        <f>SUM(G22:G25)</f>
        <v>0</v>
      </c>
      <c r="H21" s="477"/>
      <c r="I21" s="476">
        <f>SUM(I22:I25)</f>
        <v>0.71520000000000006</v>
      </c>
    </row>
    <row r="22" spans="1:9">
      <c r="A22" s="426" t="s">
        <v>161</v>
      </c>
      <c r="B22" s="282" t="s">
        <v>187</v>
      </c>
      <c r="C22" s="282" t="s">
        <v>377</v>
      </c>
      <c r="D22" s="426" t="s">
        <v>100</v>
      </c>
      <c r="E22" s="280">
        <v>36.799999999999997</v>
      </c>
      <c r="F22" s="280"/>
      <c r="G22" s="280">
        <f>ROUND(E22*F22,2)</f>
        <v>0</v>
      </c>
      <c r="H22" s="448"/>
      <c r="I22" s="448">
        <v>3.6799999999999999E-2</v>
      </c>
    </row>
    <row r="23" spans="1:9">
      <c r="A23" s="426" t="s">
        <v>163</v>
      </c>
      <c r="B23" s="282" t="s">
        <v>189</v>
      </c>
      <c r="C23" s="282" t="s">
        <v>434</v>
      </c>
      <c r="D23" s="426" t="s">
        <v>100</v>
      </c>
      <c r="E23" s="280">
        <v>715.2</v>
      </c>
      <c r="F23" s="280"/>
      <c r="G23" s="280">
        <f>ROUND(E23*F23,2)</f>
        <v>0</v>
      </c>
      <c r="H23" s="451"/>
      <c r="I23" s="451"/>
    </row>
    <row r="24" spans="1:9">
      <c r="A24" s="449">
        <v>13</v>
      </c>
      <c r="B24" s="448" t="s">
        <v>370</v>
      </c>
      <c r="C24" s="282" t="s">
        <v>376</v>
      </c>
      <c r="D24" s="426" t="s">
        <v>100</v>
      </c>
      <c r="E24" s="280">
        <v>678.4</v>
      </c>
      <c r="F24" s="280"/>
      <c r="G24" s="280">
        <f>ROUND(E24*F24,2)</f>
        <v>0</v>
      </c>
      <c r="H24" s="448">
        <v>1E-3</v>
      </c>
      <c r="I24" s="448">
        <f>E24*H24</f>
        <v>0.6784</v>
      </c>
    </row>
    <row r="25" spans="1:9">
      <c r="A25" s="449">
        <v>14</v>
      </c>
      <c r="B25" s="448" t="s">
        <v>371</v>
      </c>
      <c r="C25" s="448" t="s">
        <v>372</v>
      </c>
      <c r="D25" s="449" t="s">
        <v>103</v>
      </c>
      <c r="E25" s="448">
        <v>0.72</v>
      </c>
      <c r="F25" s="280"/>
      <c r="G25" s="448">
        <f>ROUND(E25*F25,2)</f>
        <v>0</v>
      </c>
      <c r="H25" s="448"/>
      <c r="I25" s="448"/>
    </row>
    <row r="26" spans="1:9">
      <c r="A26" s="478"/>
      <c r="B26" s="479">
        <v>762</v>
      </c>
      <c r="C26" s="480" t="s">
        <v>105</v>
      </c>
      <c r="D26" s="503"/>
      <c r="E26" s="481"/>
      <c r="F26" s="481"/>
      <c r="G26" s="482">
        <f>G27+G28+G29+G30+G31+G32+G33+G34+G35+G36+G37+G38+G39+G40+G41+G42+G43+G44+G45+G46+G47+G48+G49+G50+G51+G52+G53+G54+G55+G73+G80</f>
        <v>0</v>
      </c>
      <c r="H26" s="481"/>
      <c r="I26" s="522">
        <f>SUM(I27:I55)</f>
        <v>10.343200000000001</v>
      </c>
    </row>
    <row r="27" spans="1:9">
      <c r="A27" s="449">
        <v>15</v>
      </c>
      <c r="B27" s="282" t="s">
        <v>276</v>
      </c>
      <c r="C27" s="452" t="s">
        <v>277</v>
      </c>
      <c r="D27" s="426" t="s">
        <v>98</v>
      </c>
      <c r="E27" s="280">
        <v>18.39</v>
      </c>
      <c r="F27" s="280"/>
      <c r="G27" s="280">
        <f>ROUND(E27*F27,2)</f>
        <v>0</v>
      </c>
      <c r="H27" s="293"/>
      <c r="I27" s="293"/>
    </row>
    <row r="28" spans="1:9">
      <c r="A28" s="449">
        <v>16</v>
      </c>
      <c r="B28" s="453" t="s">
        <v>229</v>
      </c>
      <c r="C28" s="453" t="s">
        <v>226</v>
      </c>
      <c r="D28" s="454" t="s">
        <v>94</v>
      </c>
      <c r="E28" s="431">
        <v>0.307</v>
      </c>
      <c r="F28" s="431"/>
      <c r="G28" s="431">
        <f>ROUND(E28*F28,2)</f>
        <v>0</v>
      </c>
      <c r="H28" s="430">
        <v>0.8</v>
      </c>
      <c r="I28" s="430">
        <f>E28*H28</f>
        <v>0.24560000000000001</v>
      </c>
    </row>
    <row r="29" spans="1:9">
      <c r="A29" s="449">
        <v>17</v>
      </c>
      <c r="B29" s="253" t="s">
        <v>218</v>
      </c>
      <c r="C29" s="282" t="s">
        <v>219</v>
      </c>
      <c r="D29" s="295" t="s">
        <v>94</v>
      </c>
      <c r="E29" s="296">
        <v>0.31</v>
      </c>
      <c r="F29" s="296"/>
      <c r="G29" s="294">
        <f>ROUND(E29*F29,2)</f>
        <v>0</v>
      </c>
      <c r="H29" s="293"/>
      <c r="I29" s="293"/>
    </row>
    <row r="30" spans="1:9">
      <c r="A30" s="449">
        <v>18</v>
      </c>
      <c r="B30" s="282" t="s">
        <v>278</v>
      </c>
      <c r="C30" s="282" t="s">
        <v>199</v>
      </c>
      <c r="D30" s="426" t="s">
        <v>107</v>
      </c>
      <c r="E30" s="280">
        <v>62.75</v>
      </c>
      <c r="F30" s="280"/>
      <c r="G30" s="280">
        <f t="shared" ref="G30:G55" si="2">ROUND(E30*F30,2)</f>
        <v>0</v>
      </c>
      <c r="H30" s="280"/>
      <c r="I30" s="280"/>
    </row>
    <row r="31" spans="1:9">
      <c r="A31" s="449">
        <v>19</v>
      </c>
      <c r="B31" s="282" t="s">
        <v>279</v>
      </c>
      <c r="C31" s="282" t="s">
        <v>381</v>
      </c>
      <c r="D31" s="426" t="s">
        <v>107</v>
      </c>
      <c r="E31" s="280">
        <v>34.700000000000003</v>
      </c>
      <c r="F31" s="280"/>
      <c r="G31" s="280">
        <f t="shared" ref="G31:G32" si="3">ROUND(E31*F31,2)</f>
        <v>0</v>
      </c>
      <c r="H31" s="280"/>
      <c r="I31" s="280"/>
    </row>
    <row r="32" spans="1:9">
      <c r="A32" s="449">
        <v>20</v>
      </c>
      <c r="B32" s="282" t="s">
        <v>280</v>
      </c>
      <c r="C32" s="282" t="s">
        <v>382</v>
      </c>
      <c r="D32" s="426" t="s">
        <v>107</v>
      </c>
      <c r="E32" s="280">
        <v>14.29</v>
      </c>
      <c r="F32" s="280"/>
      <c r="G32" s="280">
        <f t="shared" si="3"/>
        <v>0</v>
      </c>
      <c r="H32" s="280"/>
      <c r="I32" s="280"/>
    </row>
    <row r="33" spans="1:9">
      <c r="A33" s="449">
        <v>21</v>
      </c>
      <c r="B33" s="282" t="s">
        <v>278</v>
      </c>
      <c r="C33" s="282" t="s">
        <v>201</v>
      </c>
      <c r="D33" s="426" t="s">
        <v>107</v>
      </c>
      <c r="E33" s="280">
        <v>47.52</v>
      </c>
      <c r="F33" s="280"/>
      <c r="G33" s="280">
        <f t="shared" si="2"/>
        <v>0</v>
      </c>
      <c r="H33" s="280"/>
      <c r="I33" s="280"/>
    </row>
    <row r="34" spans="1:9">
      <c r="A34" s="449">
        <v>22</v>
      </c>
      <c r="B34" s="282" t="s">
        <v>279</v>
      </c>
      <c r="C34" s="282" t="s">
        <v>202</v>
      </c>
      <c r="D34" s="426" t="s">
        <v>107</v>
      </c>
      <c r="E34" s="280">
        <v>6.32</v>
      </c>
      <c r="F34" s="280"/>
      <c r="G34" s="280">
        <f t="shared" si="2"/>
        <v>0</v>
      </c>
      <c r="H34" s="280"/>
      <c r="I34" s="280"/>
    </row>
    <row r="35" spans="1:9">
      <c r="A35" s="500">
        <v>23</v>
      </c>
      <c r="B35" s="282" t="s">
        <v>280</v>
      </c>
      <c r="C35" s="282" t="s">
        <v>204</v>
      </c>
      <c r="D35" s="426" t="s">
        <v>107</v>
      </c>
      <c r="E35" s="280">
        <v>14.29</v>
      </c>
      <c r="F35" s="280"/>
      <c r="G35" s="280">
        <f t="shared" si="2"/>
        <v>0</v>
      </c>
      <c r="H35" s="280"/>
      <c r="I35" s="280"/>
    </row>
    <row r="36" spans="1:9">
      <c r="A36" s="500">
        <v>24</v>
      </c>
      <c r="B36" s="282" t="s">
        <v>300</v>
      </c>
      <c r="C36" s="282" t="s">
        <v>301</v>
      </c>
      <c r="D36" s="426" t="s">
        <v>107</v>
      </c>
      <c r="E36" s="280">
        <v>24.34</v>
      </c>
      <c r="F36" s="280"/>
      <c r="G36" s="280">
        <f t="shared" si="2"/>
        <v>0</v>
      </c>
      <c r="H36" s="280"/>
      <c r="I36" s="280"/>
    </row>
    <row r="37" spans="1:9">
      <c r="A37" s="500">
        <v>25</v>
      </c>
      <c r="B37" s="453" t="s">
        <v>229</v>
      </c>
      <c r="C37" s="453" t="s">
        <v>354</v>
      </c>
      <c r="D37" s="454" t="s">
        <v>94</v>
      </c>
      <c r="E37" s="431">
        <v>1.1200000000000001</v>
      </c>
      <c r="F37" s="431"/>
      <c r="G37" s="431">
        <f t="shared" si="2"/>
        <v>0</v>
      </c>
      <c r="H37" s="431">
        <v>0.8</v>
      </c>
      <c r="I37" s="431">
        <f t="shared" ref="I37:I41" si="4">E37*H37</f>
        <v>0.89600000000000013</v>
      </c>
    </row>
    <row r="38" spans="1:9">
      <c r="A38" s="500">
        <v>26</v>
      </c>
      <c r="B38" s="453" t="s">
        <v>229</v>
      </c>
      <c r="C38" s="453" t="s">
        <v>388</v>
      </c>
      <c r="D38" s="454" t="s">
        <v>94</v>
      </c>
      <c r="E38" s="431">
        <v>1.38</v>
      </c>
      <c r="F38" s="431"/>
      <c r="G38" s="431">
        <f t="shared" si="2"/>
        <v>0</v>
      </c>
      <c r="H38" s="431">
        <v>0.8</v>
      </c>
      <c r="I38" s="431">
        <f t="shared" si="4"/>
        <v>1.1039999999999999</v>
      </c>
    </row>
    <row r="39" spans="1:9">
      <c r="A39" s="500">
        <v>27</v>
      </c>
      <c r="B39" s="453" t="s">
        <v>229</v>
      </c>
      <c r="C39" s="453" t="s">
        <v>387</v>
      </c>
      <c r="D39" s="454" t="s">
        <v>94</v>
      </c>
      <c r="E39" s="431">
        <v>1.2829999999999999</v>
      </c>
      <c r="F39" s="431"/>
      <c r="G39" s="431">
        <f t="shared" si="2"/>
        <v>0</v>
      </c>
      <c r="H39" s="431">
        <v>0.8</v>
      </c>
      <c r="I39" s="431">
        <f t="shared" si="4"/>
        <v>1.0264</v>
      </c>
    </row>
    <row r="40" spans="1:9">
      <c r="A40" s="500">
        <v>28</v>
      </c>
      <c r="B40" s="282" t="s">
        <v>358</v>
      </c>
      <c r="C40" s="282" t="s">
        <v>359</v>
      </c>
      <c r="D40" s="426" t="s">
        <v>98</v>
      </c>
      <c r="E40" s="280">
        <v>28.3</v>
      </c>
      <c r="F40" s="280"/>
      <c r="G40" s="280">
        <f t="shared" si="2"/>
        <v>0</v>
      </c>
      <c r="H40" s="280"/>
      <c r="I40" s="280"/>
    </row>
    <row r="41" spans="1:9">
      <c r="A41" s="500">
        <v>29</v>
      </c>
      <c r="B41" s="453" t="s">
        <v>356</v>
      </c>
      <c r="C41" s="453" t="s">
        <v>357</v>
      </c>
      <c r="D41" s="454" t="s">
        <v>94</v>
      </c>
      <c r="E41" s="431">
        <v>0.22</v>
      </c>
      <c r="F41" s="431"/>
      <c r="G41" s="431">
        <f t="shared" si="2"/>
        <v>0</v>
      </c>
      <c r="H41" s="431">
        <v>0.8</v>
      </c>
      <c r="I41" s="431">
        <f t="shared" si="4"/>
        <v>0.17600000000000002</v>
      </c>
    </row>
    <row r="42" spans="1:9">
      <c r="A42" s="500">
        <v>30</v>
      </c>
      <c r="B42" s="282" t="s">
        <v>360</v>
      </c>
      <c r="C42" s="282" t="s">
        <v>361</v>
      </c>
      <c r="D42" s="426" t="s">
        <v>98</v>
      </c>
      <c r="E42" s="280">
        <v>28.3</v>
      </c>
      <c r="F42" s="280"/>
      <c r="G42" s="280">
        <f t="shared" si="2"/>
        <v>0</v>
      </c>
      <c r="H42" s="280"/>
      <c r="I42" s="280"/>
    </row>
    <row r="43" spans="1:9">
      <c r="A43" s="500">
        <v>31</v>
      </c>
      <c r="B43" s="282" t="s">
        <v>216</v>
      </c>
      <c r="C43" s="282" t="s">
        <v>217</v>
      </c>
      <c r="D43" s="426" t="s">
        <v>94</v>
      </c>
      <c r="E43" s="280">
        <v>4</v>
      </c>
      <c r="F43" s="280"/>
      <c r="G43" s="280">
        <f t="shared" si="2"/>
        <v>0</v>
      </c>
      <c r="H43" s="280"/>
      <c r="I43" s="280"/>
    </row>
    <row r="44" spans="1:9">
      <c r="A44" s="500">
        <v>32</v>
      </c>
      <c r="B44" s="453" t="s">
        <v>231</v>
      </c>
      <c r="C44" s="453" t="s">
        <v>233</v>
      </c>
      <c r="D44" s="454" t="s">
        <v>232</v>
      </c>
      <c r="E44" s="431">
        <v>24</v>
      </c>
      <c r="F44" s="431"/>
      <c r="G44" s="431">
        <f t="shared" si="2"/>
        <v>0</v>
      </c>
      <c r="H44" s="431"/>
      <c r="I44" s="431"/>
    </row>
    <row r="45" spans="1:9">
      <c r="A45" s="500">
        <v>33</v>
      </c>
      <c r="B45" s="282" t="s">
        <v>383</v>
      </c>
      <c r="C45" s="282" t="s">
        <v>497</v>
      </c>
      <c r="D45" s="426" t="s">
        <v>107</v>
      </c>
      <c r="E45" s="280">
        <v>487.13</v>
      </c>
      <c r="F45" s="280"/>
      <c r="G45" s="280">
        <f t="shared" si="2"/>
        <v>0</v>
      </c>
      <c r="H45" s="280"/>
      <c r="I45" s="280"/>
    </row>
    <row r="46" spans="1:9">
      <c r="A46" s="500">
        <v>34</v>
      </c>
      <c r="B46" s="282" t="s">
        <v>384</v>
      </c>
      <c r="C46" s="282" t="s">
        <v>498</v>
      </c>
      <c r="D46" s="426" t="s">
        <v>107</v>
      </c>
      <c r="E46" s="280">
        <v>74.540000000000006</v>
      </c>
      <c r="F46" s="280"/>
      <c r="G46" s="280">
        <f t="shared" ref="G46:G48" si="5">ROUND(E46*F46,2)</f>
        <v>0</v>
      </c>
      <c r="H46" s="280"/>
      <c r="I46" s="280"/>
    </row>
    <row r="47" spans="1:9" ht="26.4">
      <c r="A47" s="500">
        <v>35</v>
      </c>
      <c r="B47" s="453" t="s">
        <v>229</v>
      </c>
      <c r="C47" s="456" t="s">
        <v>385</v>
      </c>
      <c r="D47" s="454" t="s">
        <v>94</v>
      </c>
      <c r="E47" s="431">
        <v>5.24</v>
      </c>
      <c r="F47" s="431"/>
      <c r="G47" s="431">
        <f t="shared" si="5"/>
        <v>0</v>
      </c>
      <c r="H47" s="431">
        <v>0.8</v>
      </c>
      <c r="I47" s="431">
        <f t="shared" ref="I47" si="6">E47*H47</f>
        <v>4.1920000000000002</v>
      </c>
    </row>
    <row r="48" spans="1:9">
      <c r="A48" s="500">
        <v>36</v>
      </c>
      <c r="B48" s="282" t="s">
        <v>108</v>
      </c>
      <c r="C48" s="282" t="s">
        <v>386</v>
      </c>
      <c r="D48" s="426" t="s">
        <v>94</v>
      </c>
      <c r="E48" s="280">
        <v>5.24</v>
      </c>
      <c r="F48" s="280"/>
      <c r="G48" s="280">
        <f t="shared" si="5"/>
        <v>0</v>
      </c>
      <c r="H48" s="280"/>
      <c r="I48" s="280"/>
    </row>
    <row r="49" spans="1:10" ht="26.4">
      <c r="A49" s="500">
        <v>37</v>
      </c>
      <c r="B49" s="282" t="s">
        <v>205</v>
      </c>
      <c r="C49" s="452" t="s">
        <v>378</v>
      </c>
      <c r="D49" s="426" t="s">
        <v>98</v>
      </c>
      <c r="E49" s="280">
        <v>70.92</v>
      </c>
      <c r="F49" s="280"/>
      <c r="G49" s="280">
        <f t="shared" si="2"/>
        <v>0</v>
      </c>
      <c r="H49" s="280"/>
      <c r="I49" s="280"/>
    </row>
    <row r="50" spans="1:10">
      <c r="A50" s="500">
        <v>38</v>
      </c>
      <c r="B50" s="282" t="s">
        <v>432</v>
      </c>
      <c r="C50" s="452" t="s">
        <v>433</v>
      </c>
      <c r="D50" s="426" t="s">
        <v>98</v>
      </c>
      <c r="E50" s="280">
        <v>59.9</v>
      </c>
      <c r="F50" s="280"/>
      <c r="G50" s="280">
        <f t="shared" si="2"/>
        <v>0</v>
      </c>
      <c r="H50" s="280"/>
      <c r="I50" s="280"/>
    </row>
    <row r="51" spans="1:10">
      <c r="A51" s="500">
        <v>39</v>
      </c>
      <c r="B51" s="453" t="s">
        <v>229</v>
      </c>
      <c r="C51" s="456" t="s">
        <v>379</v>
      </c>
      <c r="D51" s="454" t="s">
        <v>94</v>
      </c>
      <c r="E51" s="431">
        <v>0.624</v>
      </c>
      <c r="F51" s="431"/>
      <c r="G51" s="431">
        <f t="shared" si="2"/>
        <v>0</v>
      </c>
      <c r="H51" s="431">
        <v>0.8</v>
      </c>
      <c r="I51" s="431">
        <f t="shared" ref="I51:I52" si="7">E51*H51</f>
        <v>0.49920000000000003</v>
      </c>
    </row>
    <row r="52" spans="1:10">
      <c r="A52" s="500">
        <v>40</v>
      </c>
      <c r="B52" s="453" t="s">
        <v>229</v>
      </c>
      <c r="C52" s="456" t="s">
        <v>380</v>
      </c>
      <c r="D52" s="454" t="s">
        <v>94</v>
      </c>
      <c r="E52" s="431">
        <v>2.7549999999999999</v>
      </c>
      <c r="F52" s="431"/>
      <c r="G52" s="431">
        <f t="shared" si="2"/>
        <v>0</v>
      </c>
      <c r="H52" s="431">
        <v>0.8</v>
      </c>
      <c r="I52" s="431">
        <f t="shared" si="7"/>
        <v>2.2040000000000002</v>
      </c>
      <c r="J52" s="457"/>
    </row>
    <row r="53" spans="1:10">
      <c r="A53" s="500">
        <v>41</v>
      </c>
      <c r="B53" s="282" t="s">
        <v>106</v>
      </c>
      <c r="C53" s="282" t="s">
        <v>208</v>
      </c>
      <c r="D53" s="426" t="s">
        <v>94</v>
      </c>
      <c r="E53" s="280">
        <v>3.38</v>
      </c>
      <c r="F53" s="280"/>
      <c r="G53" s="280">
        <f t="shared" si="2"/>
        <v>0</v>
      </c>
      <c r="H53" s="280"/>
      <c r="I53" s="280"/>
    </row>
    <row r="54" spans="1:10">
      <c r="A54" s="500">
        <v>42</v>
      </c>
      <c r="B54" s="282" t="s">
        <v>411</v>
      </c>
      <c r="C54" s="282" t="s">
        <v>362</v>
      </c>
      <c r="D54" s="426" t="s">
        <v>243</v>
      </c>
      <c r="E54" s="280">
        <v>1</v>
      </c>
      <c r="F54" s="280"/>
      <c r="G54" s="280">
        <f t="shared" si="2"/>
        <v>0</v>
      </c>
      <c r="H54" s="280"/>
      <c r="I54" s="280"/>
    </row>
    <row r="55" spans="1:10">
      <c r="A55" s="500">
        <v>44</v>
      </c>
      <c r="B55" s="483" t="s">
        <v>109</v>
      </c>
      <c r="C55" s="484" t="s">
        <v>110</v>
      </c>
      <c r="D55" s="485" t="s">
        <v>103</v>
      </c>
      <c r="E55" s="486">
        <v>10.34</v>
      </c>
      <c r="F55" s="486"/>
      <c r="G55" s="468">
        <f t="shared" si="2"/>
        <v>0</v>
      </c>
      <c r="H55" s="487"/>
      <c r="I55" s="488"/>
    </row>
    <row r="56" spans="1:10">
      <c r="A56" s="491"/>
      <c r="B56" s="492" t="s">
        <v>111</v>
      </c>
      <c r="C56" s="493" t="s">
        <v>112</v>
      </c>
      <c r="D56" s="494"/>
      <c r="E56" s="495"/>
      <c r="F56" s="496"/>
      <c r="G56" s="497">
        <f>G57</f>
        <v>0</v>
      </c>
      <c r="H56" s="498"/>
      <c r="I56" s="499">
        <f>SUM(I54:I55)</f>
        <v>0</v>
      </c>
    </row>
    <row r="57" spans="1:10">
      <c r="A57" s="500">
        <v>45</v>
      </c>
      <c r="B57" s="404" t="s">
        <v>412</v>
      </c>
      <c r="C57" s="404" t="s">
        <v>413</v>
      </c>
      <c r="D57" s="489" t="s">
        <v>94</v>
      </c>
      <c r="E57" s="490">
        <v>2.4300000000000002</v>
      </c>
      <c r="F57" s="490"/>
      <c r="G57" s="490">
        <f>ROUND(E57*F57,2)</f>
        <v>0</v>
      </c>
      <c r="H57" s="501"/>
      <c r="I57" s="501"/>
    </row>
    <row r="58" spans="1:10">
      <c r="A58" s="544"/>
      <c r="B58" s="436"/>
      <c r="C58" s="436" t="s">
        <v>504</v>
      </c>
      <c r="D58" s="543"/>
      <c r="E58" s="438"/>
      <c r="F58" s="438"/>
      <c r="G58" s="438">
        <f>G59</f>
        <v>0</v>
      </c>
      <c r="H58" s="438"/>
      <c r="I58" s="560">
        <f>SUM(I59:I80)</f>
        <v>0</v>
      </c>
    </row>
    <row r="59" spans="1:10">
      <c r="A59" s="417">
        <v>46</v>
      </c>
      <c r="B59" s="278" t="s">
        <v>417</v>
      </c>
      <c r="C59" s="278" t="s">
        <v>418</v>
      </c>
      <c r="D59" s="277" t="s">
        <v>143</v>
      </c>
      <c r="E59" s="280">
        <v>20</v>
      </c>
      <c r="F59" s="279"/>
      <c r="G59" s="279">
        <f>ROUND(E59*F59,2)</f>
        <v>0</v>
      </c>
      <c r="H59" s="279"/>
      <c r="I59" s="279"/>
    </row>
    <row r="60" spans="1:10">
      <c r="B60" s="461"/>
      <c r="C60" s="493" t="s">
        <v>240</v>
      </c>
      <c r="D60" s="561"/>
      <c r="E60" s="562"/>
      <c r="F60" s="562"/>
      <c r="G60" s="499">
        <f>G6+G12+G15+G17+G19+G21+G26+G56+G58</f>
        <v>0</v>
      </c>
      <c r="H60" s="461"/>
      <c r="I60" s="461"/>
    </row>
    <row r="64" spans="1:10">
      <c r="G64" s="564">
        <f>G6+G12+G15+G17+G19+G21+G26+G56+G58</f>
        <v>0</v>
      </c>
    </row>
    <row r="67" spans="1:9">
      <c r="A67" s="418"/>
      <c r="B67" t="s">
        <v>515</v>
      </c>
      <c r="C67" t="s">
        <v>516</v>
      </c>
      <c r="D67" s="381"/>
      <c r="E67" s="381"/>
    </row>
    <row r="68" spans="1:9">
      <c r="A68" s="418"/>
      <c r="B68" s="381"/>
      <c r="C68" s="381"/>
      <c r="D68" s="381"/>
      <c r="E68" s="381"/>
    </row>
    <row r="69" spans="1:9">
      <c r="A69" s="449">
        <v>16</v>
      </c>
      <c r="B69" s="453" t="s">
        <v>229</v>
      </c>
      <c r="C69" s="453" t="s">
        <v>517</v>
      </c>
      <c r="D69" s="454" t="s">
        <v>94</v>
      </c>
      <c r="E69" s="431">
        <v>0.307</v>
      </c>
      <c r="F69" s="568"/>
      <c r="G69" s="568">
        <f>E69*F69</f>
        <v>0</v>
      </c>
      <c r="H69" s="501"/>
      <c r="I69" s="501"/>
    </row>
    <row r="70" spans="1:9">
      <c r="A70" s="500">
        <v>27</v>
      </c>
      <c r="B70" s="453" t="s">
        <v>229</v>
      </c>
      <c r="C70" s="453" t="s">
        <v>525</v>
      </c>
      <c r="D70" s="454" t="s">
        <v>94</v>
      </c>
      <c r="E70" s="431">
        <v>1.2829999999999999</v>
      </c>
      <c r="F70" s="568"/>
      <c r="G70" s="568">
        <f t="shared" ref="G70:G72" si="8">E70*F70</f>
        <v>0</v>
      </c>
      <c r="H70" s="501"/>
      <c r="I70" s="501"/>
    </row>
    <row r="71" spans="1:9">
      <c r="A71" s="500">
        <v>29</v>
      </c>
      <c r="B71" s="453" t="s">
        <v>356</v>
      </c>
      <c r="C71" s="453" t="s">
        <v>526</v>
      </c>
      <c r="D71" s="454" t="s">
        <v>94</v>
      </c>
      <c r="E71" s="431">
        <v>0.22</v>
      </c>
      <c r="F71" s="568"/>
      <c r="G71" s="568">
        <f t="shared" si="8"/>
        <v>0</v>
      </c>
      <c r="H71" s="501"/>
      <c r="I71" s="501"/>
    </row>
    <row r="72" spans="1:9">
      <c r="A72" s="500">
        <v>39</v>
      </c>
      <c r="B72" s="453" t="s">
        <v>229</v>
      </c>
      <c r="C72" s="456" t="s">
        <v>527</v>
      </c>
      <c r="D72" s="454" t="s">
        <v>94</v>
      </c>
      <c r="E72" s="431">
        <v>0.624</v>
      </c>
      <c r="F72" s="568"/>
      <c r="G72" s="568">
        <f t="shared" si="8"/>
        <v>0</v>
      </c>
      <c r="H72" s="501"/>
      <c r="I72" s="501"/>
    </row>
    <row r="73" spans="1:9">
      <c r="A73" s="418"/>
      <c r="B73" s="381"/>
      <c r="C73" s="381"/>
      <c r="D73" s="381"/>
      <c r="E73" s="381"/>
      <c r="F73" s="564"/>
      <c r="G73" s="564">
        <f>SUM(G69:G72)</f>
        <v>0</v>
      </c>
    </row>
    <row r="74" spans="1:9">
      <c r="A74" s="418"/>
      <c r="B74" t="s">
        <v>520</v>
      </c>
      <c r="C74" t="s">
        <v>521</v>
      </c>
      <c r="D74" s="381"/>
      <c r="E74" s="381"/>
      <c r="F74" s="564"/>
      <c r="G74" s="564"/>
    </row>
    <row r="75" spans="1:9">
      <c r="A75" s="418"/>
      <c r="B75" s="381"/>
      <c r="C75" s="381"/>
      <c r="D75" s="381"/>
      <c r="E75" s="381"/>
      <c r="F75" s="564"/>
      <c r="G75" s="564"/>
    </row>
    <row r="76" spans="1:9">
      <c r="A76" s="449">
        <v>16</v>
      </c>
      <c r="B76" s="453" t="s">
        <v>229</v>
      </c>
      <c r="C76" s="453" t="s">
        <v>522</v>
      </c>
      <c r="D76" s="454" t="s">
        <v>94</v>
      </c>
      <c r="E76" s="431">
        <v>0.307</v>
      </c>
      <c r="F76" s="568"/>
      <c r="G76" s="568">
        <f t="shared" ref="G76:G79" si="9">E76*F76</f>
        <v>0</v>
      </c>
      <c r="H76" s="501"/>
      <c r="I76" s="501"/>
    </row>
    <row r="77" spans="1:9">
      <c r="A77" s="500">
        <v>27</v>
      </c>
      <c r="B77" s="453" t="s">
        <v>229</v>
      </c>
      <c r="C77" s="453" t="s">
        <v>528</v>
      </c>
      <c r="D77" s="454" t="s">
        <v>94</v>
      </c>
      <c r="E77" s="431">
        <v>1.2829999999999999</v>
      </c>
      <c r="F77" s="568"/>
      <c r="G77" s="568">
        <f t="shared" si="9"/>
        <v>0</v>
      </c>
      <c r="H77" s="501"/>
      <c r="I77" s="501"/>
    </row>
    <row r="78" spans="1:9">
      <c r="A78" s="500">
        <v>29</v>
      </c>
      <c r="B78" s="453" t="s">
        <v>356</v>
      </c>
      <c r="C78" s="453" t="s">
        <v>529</v>
      </c>
      <c r="D78" s="454" t="s">
        <v>94</v>
      </c>
      <c r="E78" s="431">
        <v>0.22</v>
      </c>
      <c r="F78" s="568"/>
      <c r="G78" s="568">
        <f t="shared" si="9"/>
        <v>0</v>
      </c>
      <c r="H78" s="501"/>
      <c r="I78" s="501"/>
    </row>
    <row r="79" spans="1:9">
      <c r="A79" s="500">
        <v>39</v>
      </c>
      <c r="B79" s="453" t="s">
        <v>229</v>
      </c>
      <c r="C79" s="456" t="s">
        <v>527</v>
      </c>
      <c r="D79" s="454" t="s">
        <v>94</v>
      </c>
      <c r="E79" s="431">
        <v>0.624</v>
      </c>
      <c r="F79" s="568"/>
      <c r="G79" s="568">
        <f t="shared" si="9"/>
        <v>0</v>
      </c>
      <c r="H79" s="501"/>
      <c r="I79" s="501"/>
    </row>
    <row r="80" spans="1:9">
      <c r="F80" s="564"/>
      <c r="G80" s="564">
        <f>SUM(G76:G79)</f>
        <v>0</v>
      </c>
    </row>
  </sheetData>
  <mergeCells count="9">
    <mergeCell ref="A1:F1"/>
    <mergeCell ref="A2:F2"/>
    <mergeCell ref="A3:F3"/>
    <mergeCell ref="C21:F21"/>
    <mergeCell ref="H4:I4"/>
    <mergeCell ref="C6:F6"/>
    <mergeCell ref="C12:F12"/>
    <mergeCell ref="C15:F15"/>
    <mergeCell ref="C19:F1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4"/>
  <dimension ref="A1:BE51"/>
  <sheetViews>
    <sheetView topLeftCell="A16" zoomScaleNormal="100" workbookViewId="0">
      <selection activeCell="H24" sqref="H24"/>
    </sheetView>
  </sheetViews>
  <sheetFormatPr defaultColWidth="9.109375" defaultRowHeight="13.2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>
      <c r="A1" s="90" t="s">
        <v>88</v>
      </c>
      <c r="B1" s="91"/>
      <c r="C1" s="91"/>
      <c r="D1" s="91"/>
      <c r="E1" s="91"/>
      <c r="F1" s="91"/>
      <c r="G1" s="91"/>
    </row>
    <row r="2" spans="1:57" ht="12.75" customHeight="1">
      <c r="A2" s="92" t="s">
        <v>31</v>
      </c>
      <c r="B2" s="93"/>
      <c r="C2" s="94" t="s">
        <v>123</v>
      </c>
      <c r="D2" s="94" t="s">
        <v>284</v>
      </c>
      <c r="E2" s="95"/>
      <c r="F2" s="96" t="s">
        <v>32</v>
      </c>
      <c r="G2" s="97"/>
    </row>
    <row r="3" spans="1:57" ht="3" hidden="1" customHeight="1">
      <c r="A3" s="98"/>
      <c r="B3" s="99"/>
      <c r="C3" s="100"/>
      <c r="D3" s="100"/>
      <c r="E3" s="101"/>
      <c r="F3" s="102"/>
      <c r="G3" s="103"/>
    </row>
    <row r="4" spans="1:57" ht="12" customHeight="1">
      <c r="A4" s="104" t="s">
        <v>33</v>
      </c>
      <c r="B4" s="99"/>
      <c r="C4" s="100"/>
      <c r="D4" s="100"/>
      <c r="E4" s="101"/>
      <c r="F4" s="102" t="s">
        <v>34</v>
      </c>
      <c r="G4" s="105"/>
    </row>
    <row r="5" spans="1:57" ht="12.9" customHeight="1">
      <c r="A5" s="106" t="s">
        <v>123</v>
      </c>
      <c r="B5" s="107"/>
      <c r="C5" s="108" t="s">
        <v>284</v>
      </c>
      <c r="D5" s="109"/>
      <c r="E5" s="107"/>
      <c r="F5" s="102" t="s">
        <v>35</v>
      </c>
      <c r="G5" s="103"/>
    </row>
    <row r="6" spans="1:57" ht="12.9" customHeight="1">
      <c r="A6" s="104" t="s">
        <v>36</v>
      </c>
      <c r="B6" s="99"/>
      <c r="C6" s="100"/>
      <c r="D6" s="100"/>
      <c r="E6" s="101"/>
      <c r="F6" s="110" t="s">
        <v>37</v>
      </c>
      <c r="G6" s="111"/>
      <c r="O6" s="112"/>
    </row>
    <row r="7" spans="1:57" ht="12.9" customHeight="1">
      <c r="A7" s="113"/>
      <c r="B7" s="114"/>
      <c r="C7" s="115" t="s">
        <v>89</v>
      </c>
      <c r="D7" s="116"/>
      <c r="E7" s="116"/>
      <c r="F7" s="117" t="s">
        <v>38</v>
      </c>
      <c r="G7" s="111">
        <f>IF(G6=0,,ROUND((F30+F32)/G6,1))</f>
        <v>0</v>
      </c>
    </row>
    <row r="8" spans="1:57">
      <c r="A8" s="118" t="s">
        <v>39</v>
      </c>
      <c r="B8" s="102"/>
      <c r="C8" s="588"/>
      <c r="D8" s="588"/>
      <c r="E8" s="589"/>
      <c r="F8" s="119" t="s">
        <v>40</v>
      </c>
      <c r="G8" s="120"/>
      <c r="H8" s="121"/>
      <c r="I8" s="122"/>
    </row>
    <row r="9" spans="1:57">
      <c r="A9" s="118" t="s">
        <v>41</v>
      </c>
      <c r="B9" s="102"/>
      <c r="C9" s="588"/>
      <c r="D9" s="588"/>
      <c r="E9" s="589"/>
      <c r="F9" s="102"/>
      <c r="G9" s="123"/>
      <c r="H9" s="124"/>
    </row>
    <row r="10" spans="1:57">
      <c r="A10" s="118" t="s">
        <v>42</v>
      </c>
      <c r="B10" s="102"/>
      <c r="C10" s="588"/>
      <c r="D10" s="588"/>
      <c r="E10" s="588"/>
      <c r="F10" s="125"/>
      <c r="G10" s="126"/>
      <c r="H10" s="127"/>
    </row>
    <row r="11" spans="1:57" ht="13.5" customHeight="1">
      <c r="A11" s="118" t="s">
        <v>43</v>
      </c>
      <c r="B11" s="102"/>
      <c r="C11" s="588"/>
      <c r="D11" s="588"/>
      <c r="E11" s="588"/>
      <c r="F11" s="128" t="s">
        <v>44</v>
      </c>
      <c r="G11" s="129"/>
      <c r="H11" s="124"/>
      <c r="BA11" s="130"/>
      <c r="BB11" s="130"/>
      <c r="BC11" s="130"/>
      <c r="BD11" s="130"/>
      <c r="BE11" s="130"/>
    </row>
    <row r="12" spans="1:57" ht="12.75" customHeight="1">
      <c r="A12" s="131" t="s">
        <v>45</v>
      </c>
      <c r="B12" s="99"/>
      <c r="C12" s="590"/>
      <c r="D12" s="590"/>
      <c r="E12" s="590"/>
      <c r="F12" s="132" t="s">
        <v>46</v>
      </c>
      <c r="G12" s="133"/>
      <c r="H12" s="124"/>
    </row>
    <row r="13" spans="1:57" ht="28.5" customHeight="1" thickBot="1">
      <c r="A13" s="134" t="s">
        <v>47</v>
      </c>
      <c r="B13" s="135"/>
      <c r="C13" s="135"/>
      <c r="D13" s="135"/>
      <c r="E13" s="136"/>
      <c r="F13" s="136"/>
      <c r="G13" s="137"/>
      <c r="H13" s="124"/>
    </row>
    <row r="14" spans="1:57" ht="17.25" customHeight="1" thickBot="1">
      <c r="A14" s="138" t="s">
        <v>48</v>
      </c>
      <c r="B14" s="139"/>
      <c r="C14" s="140"/>
      <c r="D14" s="141" t="s">
        <v>49</v>
      </c>
      <c r="E14" s="142"/>
      <c r="F14" s="142"/>
      <c r="G14" s="140"/>
    </row>
    <row r="15" spans="1:57" ht="15.9" customHeight="1">
      <c r="A15" s="143"/>
      <c r="B15" s="144" t="s">
        <v>50</v>
      </c>
      <c r="C15" s="145">
        <f>'003 rekapitulace'!E16</f>
        <v>0</v>
      </c>
      <c r="D15" s="146" t="str">
        <f>'003 rekapitulace'!A21</f>
        <v>Ztížené výrobní podmínky</v>
      </c>
      <c r="E15" s="147"/>
      <c r="F15" s="148"/>
      <c r="G15" s="145">
        <f>'003 rekapitulace'!I21</f>
        <v>0</v>
      </c>
    </row>
    <row r="16" spans="1:57" ht="15.9" customHeight="1">
      <c r="A16" s="143" t="s">
        <v>51</v>
      </c>
      <c r="B16" s="144" t="s">
        <v>52</v>
      </c>
      <c r="C16" s="145">
        <f>'003 rekapitulace'!F16</f>
        <v>0</v>
      </c>
      <c r="D16" s="98" t="str">
        <f>'003 rekapitulace'!A22</f>
        <v>Oborová přirážka</v>
      </c>
      <c r="E16" s="149"/>
      <c r="F16" s="150"/>
      <c r="G16" s="145">
        <f>'003 rekapitulace'!I22</f>
        <v>0</v>
      </c>
    </row>
    <row r="17" spans="1:7" ht="15.9" customHeight="1">
      <c r="A17" s="143" t="s">
        <v>53</v>
      </c>
      <c r="B17" s="144" t="s">
        <v>54</v>
      </c>
      <c r="C17" s="145">
        <f>'003 rekapitulace'!H16</f>
        <v>0</v>
      </c>
      <c r="D17" s="98" t="str">
        <f>'003 rekapitulace'!A23</f>
        <v>Přesun stavebních kapacit</v>
      </c>
      <c r="E17" s="149"/>
      <c r="F17" s="150"/>
      <c r="G17" s="145">
        <f>'003 rekapitulace'!I23</f>
        <v>0</v>
      </c>
    </row>
    <row r="18" spans="1:7" ht="15.9" customHeight="1">
      <c r="A18" s="151" t="s">
        <v>55</v>
      </c>
      <c r="B18" s="152" t="s">
        <v>56</v>
      </c>
      <c r="C18" s="145">
        <f>'003 rekapitulace'!G16</f>
        <v>0</v>
      </c>
      <c r="D18" s="98" t="str">
        <f>'003 rekapitulace'!A24</f>
        <v>Mimostaveništní doprava</v>
      </c>
      <c r="E18" s="149"/>
      <c r="F18" s="150"/>
      <c r="G18" s="145">
        <f>'003 rekapitulace'!I24</f>
        <v>0</v>
      </c>
    </row>
    <row r="19" spans="1:7" ht="15.9" customHeight="1">
      <c r="A19" s="153" t="s">
        <v>57</v>
      </c>
      <c r="B19" s="144"/>
      <c r="C19" s="145">
        <f>SUM(C15:C18)</f>
        <v>0</v>
      </c>
      <c r="D19" s="98" t="str">
        <f>'003 rekapitulace'!A25</f>
        <v>Zařízení staveniště</v>
      </c>
      <c r="E19" s="149"/>
      <c r="F19" s="150"/>
      <c r="G19" s="145">
        <f>'003 rekapitulace'!I25</f>
        <v>0</v>
      </c>
    </row>
    <row r="20" spans="1:7" ht="15.9" customHeight="1">
      <c r="A20" s="153"/>
      <c r="B20" s="144"/>
      <c r="C20" s="145"/>
      <c r="D20" s="98" t="str">
        <f>'003 rekapitulace'!A26</f>
        <v>Provoz investora</v>
      </c>
      <c r="E20" s="149"/>
      <c r="F20" s="150"/>
      <c r="G20" s="145">
        <f>'003 rekapitulace'!I26</f>
        <v>0</v>
      </c>
    </row>
    <row r="21" spans="1:7" ht="15.9" customHeight="1">
      <c r="A21" s="153" t="s">
        <v>28</v>
      </c>
      <c r="B21" s="144"/>
      <c r="C21" s="145">
        <f>'003 rekapitulace'!I16</f>
        <v>0</v>
      </c>
      <c r="D21" s="98" t="str">
        <f>'003 rekapitulace'!A27</f>
        <v>Kompletační činnost (IČD)</v>
      </c>
      <c r="E21" s="149"/>
      <c r="F21" s="150"/>
      <c r="G21" s="145">
        <f>'003 rekapitulace'!I27</f>
        <v>0</v>
      </c>
    </row>
    <row r="22" spans="1:7" ht="15.9" customHeight="1">
      <c r="A22" s="154" t="s">
        <v>58</v>
      </c>
      <c r="B22" s="124"/>
      <c r="C22" s="145">
        <f>C19+C21</f>
        <v>0</v>
      </c>
      <c r="D22" s="98" t="s">
        <v>59</v>
      </c>
      <c r="E22" s="149"/>
      <c r="F22" s="150"/>
      <c r="G22" s="145">
        <f>G23-SUM(G15:G21)</f>
        <v>0</v>
      </c>
    </row>
    <row r="23" spans="1:7" ht="15.9" customHeight="1" thickBot="1">
      <c r="A23" s="586" t="s">
        <v>60</v>
      </c>
      <c r="B23" s="587"/>
      <c r="C23" s="155">
        <f>C22+G23</f>
        <v>0</v>
      </c>
      <c r="D23" s="156" t="s">
        <v>61</v>
      </c>
      <c r="E23" s="157"/>
      <c r="F23" s="158"/>
      <c r="G23" s="145">
        <f>'003 rekapitulace'!H29</f>
        <v>0</v>
      </c>
    </row>
    <row r="24" spans="1:7">
      <c r="A24" s="159" t="s">
        <v>62</v>
      </c>
      <c r="B24" s="160"/>
      <c r="C24" s="161"/>
      <c r="D24" s="160" t="s">
        <v>63</v>
      </c>
      <c r="E24" s="160"/>
      <c r="F24" s="162" t="s">
        <v>64</v>
      </c>
      <c r="G24" s="163"/>
    </row>
    <row r="25" spans="1:7">
      <c r="A25" s="154" t="s">
        <v>65</v>
      </c>
      <c r="B25" s="124"/>
      <c r="C25" s="435" t="s">
        <v>399</v>
      </c>
      <c r="D25" s="124" t="s">
        <v>65</v>
      </c>
      <c r="F25" s="165" t="s">
        <v>65</v>
      </c>
      <c r="G25" s="166"/>
    </row>
    <row r="26" spans="1:7" ht="37.5" customHeight="1">
      <c r="A26" s="154" t="s">
        <v>66</v>
      </c>
      <c r="B26" s="167"/>
      <c r="C26" s="434">
        <v>41866</v>
      </c>
      <c r="D26" s="124" t="s">
        <v>66</v>
      </c>
      <c r="F26" s="165" t="s">
        <v>66</v>
      </c>
      <c r="G26" s="166"/>
    </row>
    <row r="27" spans="1:7">
      <c r="A27" s="154"/>
      <c r="B27" s="168"/>
      <c r="C27" s="164"/>
      <c r="D27" s="124"/>
      <c r="F27" s="165"/>
      <c r="G27" s="166"/>
    </row>
    <row r="28" spans="1:7">
      <c r="A28" s="154" t="s">
        <v>67</v>
      </c>
      <c r="B28" s="124"/>
      <c r="C28" s="164"/>
      <c r="D28" s="165" t="s">
        <v>68</v>
      </c>
      <c r="E28" s="164"/>
      <c r="F28" s="169" t="s">
        <v>68</v>
      </c>
      <c r="G28" s="166"/>
    </row>
    <row r="29" spans="1:7" ht="69" customHeight="1">
      <c r="A29" s="154"/>
      <c r="B29" s="124"/>
      <c r="C29" s="170"/>
      <c r="D29" s="171"/>
      <c r="E29" s="170"/>
      <c r="F29" s="124"/>
      <c r="G29" s="166"/>
    </row>
    <row r="30" spans="1:7">
      <c r="A30" s="172" t="s">
        <v>11</v>
      </c>
      <c r="B30" s="173"/>
      <c r="C30" s="174">
        <v>21</v>
      </c>
      <c r="D30" s="173" t="s">
        <v>69</v>
      </c>
      <c r="E30" s="175"/>
      <c r="F30" s="581">
        <f>C23-F32</f>
        <v>0</v>
      </c>
      <c r="G30" s="582"/>
    </row>
    <row r="31" spans="1:7">
      <c r="A31" s="172" t="s">
        <v>70</v>
      </c>
      <c r="B31" s="173"/>
      <c r="C31" s="174">
        <f>C30</f>
        <v>21</v>
      </c>
      <c r="D31" s="173" t="s">
        <v>71</v>
      </c>
      <c r="E31" s="175"/>
      <c r="F31" s="581">
        <f>ROUND(PRODUCT(F30,C31/100),0)</f>
        <v>0</v>
      </c>
      <c r="G31" s="582"/>
    </row>
    <row r="32" spans="1:7">
      <c r="A32" s="172" t="s">
        <v>11</v>
      </c>
      <c r="B32" s="173"/>
      <c r="C32" s="174">
        <v>0</v>
      </c>
      <c r="D32" s="173" t="s">
        <v>71</v>
      </c>
      <c r="E32" s="175"/>
      <c r="F32" s="581">
        <v>0</v>
      </c>
      <c r="G32" s="582"/>
    </row>
    <row r="33" spans="1:8">
      <c r="A33" s="172" t="s">
        <v>70</v>
      </c>
      <c r="B33" s="176"/>
      <c r="C33" s="177">
        <f>C32</f>
        <v>0</v>
      </c>
      <c r="D33" s="173" t="s">
        <v>71</v>
      </c>
      <c r="E33" s="150"/>
      <c r="F33" s="581">
        <f>ROUND(PRODUCT(F32,C33/100),0)</f>
        <v>0</v>
      </c>
      <c r="G33" s="582"/>
    </row>
    <row r="34" spans="1:8" s="181" customFormat="1" ht="19.5" customHeight="1" thickBot="1">
      <c r="A34" s="178" t="s">
        <v>72</v>
      </c>
      <c r="B34" s="179"/>
      <c r="C34" s="179"/>
      <c r="D34" s="179"/>
      <c r="E34" s="180"/>
      <c r="F34" s="583">
        <f>ROUND(SUM(F30:F33),0)</f>
        <v>0</v>
      </c>
      <c r="G34" s="584"/>
    </row>
    <row r="36" spans="1:8">
      <c r="A36" s="2" t="s">
        <v>73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585"/>
      <c r="C37" s="585"/>
      <c r="D37" s="585"/>
      <c r="E37" s="585"/>
      <c r="F37" s="585"/>
      <c r="G37" s="585"/>
      <c r="H37" s="1" t="s">
        <v>1</v>
      </c>
    </row>
    <row r="38" spans="1:8" ht="12.75" customHeight="1">
      <c r="A38" s="182"/>
      <c r="B38" s="585"/>
      <c r="C38" s="585"/>
      <c r="D38" s="585"/>
      <c r="E38" s="585"/>
      <c r="F38" s="585"/>
      <c r="G38" s="585"/>
      <c r="H38" s="1" t="s">
        <v>1</v>
      </c>
    </row>
    <row r="39" spans="1:8">
      <c r="A39" s="182"/>
      <c r="B39" s="585"/>
      <c r="C39" s="585"/>
      <c r="D39" s="585"/>
      <c r="E39" s="585"/>
      <c r="F39" s="585"/>
      <c r="G39" s="585"/>
      <c r="H39" s="1" t="s">
        <v>1</v>
      </c>
    </row>
    <row r="40" spans="1:8">
      <c r="A40" s="182"/>
      <c r="B40" s="585"/>
      <c r="C40" s="585"/>
      <c r="D40" s="585"/>
      <c r="E40" s="585"/>
      <c r="F40" s="585"/>
      <c r="G40" s="585"/>
      <c r="H40" s="1" t="s">
        <v>1</v>
      </c>
    </row>
    <row r="41" spans="1:8">
      <c r="A41" s="182"/>
      <c r="B41" s="585"/>
      <c r="C41" s="585"/>
      <c r="D41" s="585"/>
      <c r="E41" s="585"/>
      <c r="F41" s="585"/>
      <c r="G41" s="585"/>
      <c r="H41" s="1" t="s">
        <v>1</v>
      </c>
    </row>
    <row r="42" spans="1:8">
      <c r="A42" s="182"/>
      <c r="B42" s="585"/>
      <c r="C42" s="585"/>
      <c r="D42" s="585"/>
      <c r="E42" s="585"/>
      <c r="F42" s="585"/>
      <c r="G42" s="585"/>
      <c r="H42" s="1" t="s">
        <v>1</v>
      </c>
    </row>
    <row r="43" spans="1:8">
      <c r="A43" s="182"/>
      <c r="B43" s="585"/>
      <c r="C43" s="585"/>
      <c r="D43" s="585"/>
      <c r="E43" s="585"/>
      <c r="F43" s="585"/>
      <c r="G43" s="585"/>
      <c r="H43" s="1" t="s">
        <v>1</v>
      </c>
    </row>
    <row r="44" spans="1:8" ht="12.75" customHeight="1">
      <c r="A44" s="182"/>
      <c r="B44" s="585"/>
      <c r="C44" s="585"/>
      <c r="D44" s="585"/>
      <c r="E44" s="585"/>
      <c r="F44" s="585"/>
      <c r="G44" s="585"/>
      <c r="H44" s="1" t="s">
        <v>1</v>
      </c>
    </row>
    <row r="45" spans="1:8" ht="12.75" customHeight="1">
      <c r="A45" s="182"/>
      <c r="B45" s="585"/>
      <c r="C45" s="585"/>
      <c r="D45" s="585"/>
      <c r="E45" s="585"/>
      <c r="F45" s="585"/>
      <c r="G45" s="585"/>
      <c r="H45" s="1" t="s">
        <v>1</v>
      </c>
    </row>
    <row r="46" spans="1:8">
      <c r="B46" s="580"/>
      <c r="C46" s="580"/>
      <c r="D46" s="580"/>
      <c r="E46" s="580"/>
      <c r="F46" s="580"/>
      <c r="G46" s="580"/>
    </row>
    <row r="47" spans="1:8">
      <c r="B47" s="580"/>
      <c r="C47" s="580"/>
      <c r="D47" s="580"/>
      <c r="E47" s="580"/>
      <c r="F47" s="580"/>
      <c r="G47" s="580"/>
    </row>
    <row r="48" spans="1:8">
      <c r="B48" s="580"/>
      <c r="C48" s="580"/>
      <c r="D48" s="580"/>
      <c r="E48" s="580"/>
      <c r="F48" s="580"/>
      <c r="G48" s="580"/>
    </row>
    <row r="49" spans="2:7">
      <c r="B49" s="580"/>
      <c r="C49" s="580"/>
      <c r="D49" s="580"/>
      <c r="E49" s="580"/>
      <c r="F49" s="580"/>
      <c r="G49" s="580"/>
    </row>
    <row r="50" spans="2:7">
      <c r="B50" s="580"/>
      <c r="C50" s="580"/>
      <c r="D50" s="580"/>
      <c r="E50" s="580"/>
      <c r="F50" s="580"/>
      <c r="G50" s="580"/>
    </row>
    <row r="51" spans="2:7">
      <c r="B51" s="580"/>
      <c r="C51" s="580"/>
      <c r="D51" s="580"/>
      <c r="E51" s="580"/>
      <c r="F51" s="580"/>
      <c r="G51" s="58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4"/>
  <dimension ref="A1:BE80"/>
  <sheetViews>
    <sheetView topLeftCell="A7" workbookViewId="0">
      <selection activeCell="I24" sqref="I24"/>
    </sheetView>
  </sheetViews>
  <sheetFormatPr defaultColWidth="9.109375" defaultRowHeight="13.2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11" ht="13.8" thickTop="1">
      <c r="A1" s="591" t="s">
        <v>2</v>
      </c>
      <c r="B1" s="592"/>
      <c r="C1" s="183" t="s">
        <v>89</v>
      </c>
      <c r="D1" s="184"/>
      <c r="E1" s="185"/>
      <c r="F1" s="184"/>
      <c r="G1" s="186" t="s">
        <v>74</v>
      </c>
      <c r="H1" s="187" t="s">
        <v>123</v>
      </c>
      <c r="I1" s="188"/>
    </row>
    <row r="2" spans="1:11" ht="13.8" thickBot="1">
      <c r="A2" s="593" t="s">
        <v>75</v>
      </c>
      <c r="B2" s="594"/>
      <c r="C2" s="189" t="s">
        <v>410</v>
      </c>
      <c r="D2" s="190"/>
      <c r="E2" s="191"/>
      <c r="F2" s="190"/>
      <c r="G2" s="595"/>
      <c r="H2" s="596"/>
      <c r="I2" s="597"/>
    </row>
    <row r="3" spans="1:11" ht="13.8" thickTop="1">
      <c r="F3" s="124"/>
    </row>
    <row r="4" spans="1:11" ht="19.5" customHeight="1">
      <c r="A4" s="192" t="s">
        <v>76</v>
      </c>
      <c r="B4" s="193"/>
      <c r="C4" s="193"/>
      <c r="D4" s="193"/>
      <c r="E4" s="194"/>
      <c r="F4" s="193"/>
      <c r="G4" s="193"/>
      <c r="H4" s="193"/>
      <c r="I4" s="193"/>
    </row>
    <row r="5" spans="1:11" ht="13.8" thickBot="1"/>
    <row r="6" spans="1:11" s="124" customFormat="1" ht="13.8" thickBot="1">
      <c r="A6" s="195"/>
      <c r="B6" s="196" t="s">
        <v>77</v>
      </c>
      <c r="C6" s="196"/>
      <c r="D6" s="197"/>
      <c r="E6" s="198" t="s">
        <v>24</v>
      </c>
      <c r="F6" s="199" t="s">
        <v>25</v>
      </c>
      <c r="G6" s="199" t="s">
        <v>26</v>
      </c>
      <c r="H6" s="199" t="s">
        <v>27</v>
      </c>
      <c r="I6" s="200" t="s">
        <v>28</v>
      </c>
    </row>
    <row r="7" spans="1:11" s="124" customFormat="1">
      <c r="A7" s="249" t="s">
        <v>136</v>
      </c>
      <c r="B7" s="62" t="s">
        <v>86</v>
      </c>
      <c r="D7" s="201"/>
      <c r="E7" s="250">
        <f>'003 oprava Mlýnský rybník'!G6</f>
        <v>0</v>
      </c>
      <c r="F7" s="251">
        <f>'003 oprava Mlýnský rybník'!AZ19</f>
        <v>0</v>
      </c>
      <c r="G7" s="251">
        <f>'003 oprava Mlýnský rybník'!BA19</f>
        <v>0</v>
      </c>
      <c r="H7" s="251">
        <f>'003 oprava Mlýnský rybník'!BB19</f>
        <v>0</v>
      </c>
      <c r="I7" s="252">
        <f>'003 oprava Mlýnský rybník'!BC19</f>
        <v>0</v>
      </c>
    </row>
    <row r="8" spans="1:11" s="124" customFormat="1">
      <c r="A8" s="249" t="s">
        <v>159</v>
      </c>
      <c r="B8" s="62" t="s">
        <v>97</v>
      </c>
      <c r="D8" s="201"/>
      <c r="E8" s="250">
        <f>'003 oprava Mlýnský rybník'!G13</f>
        <v>0</v>
      </c>
      <c r="F8" s="251">
        <f>'003 oprava Mlýnský rybník'!AZ42</f>
        <v>0</v>
      </c>
      <c r="G8" s="251">
        <f>'003 oprava Mlýnský rybník'!BA42</f>
        <v>0</v>
      </c>
      <c r="H8" s="251">
        <f>'003 oprava Mlýnský rybník'!BB42</f>
        <v>0</v>
      </c>
      <c r="I8" s="252">
        <f>'003 oprava Mlýnský rybník'!BC42</f>
        <v>0</v>
      </c>
    </row>
    <row r="9" spans="1:11" s="124" customFormat="1">
      <c r="A9" s="249" t="s">
        <v>334</v>
      </c>
      <c r="B9" s="62" t="s">
        <v>363</v>
      </c>
      <c r="D9" s="201"/>
      <c r="E9" s="250">
        <f>'003 oprava Mlýnský rybník'!G24</f>
        <v>0</v>
      </c>
      <c r="F9" s="251">
        <f>'003 oprava Mlýnský rybník'!AZ53</f>
        <v>0</v>
      </c>
      <c r="G9" s="251">
        <f>'003 oprava Mlýnský rybník'!BA53</f>
        <v>0</v>
      </c>
      <c r="H9" s="251">
        <f>'003 oprava Mlýnský rybník'!BB53</f>
        <v>0</v>
      </c>
      <c r="I9" s="252">
        <f>'003 oprava Mlýnský rybník'!BC53</f>
        <v>0</v>
      </c>
    </row>
    <row r="10" spans="1:11" s="124" customFormat="1">
      <c r="A10" s="249" t="s">
        <v>180</v>
      </c>
      <c r="B10" s="62" t="s">
        <v>238</v>
      </c>
      <c r="D10" s="201"/>
      <c r="E10" s="250">
        <f>'003 oprava Mlýnský rybník'!G22</f>
        <v>0</v>
      </c>
      <c r="F10" s="251">
        <f>'003 oprava Mlýnský rybník'!AZ64</f>
        <v>0</v>
      </c>
      <c r="G10" s="251">
        <f>'003 oprava Mlýnský rybník'!BA64</f>
        <v>0</v>
      </c>
      <c r="H10" s="251">
        <f>'003 oprava Mlýnský rybník'!BB64</f>
        <v>0</v>
      </c>
      <c r="I10" s="252">
        <f>'003 oprava Mlýnský rybník'!BC64</f>
        <v>0</v>
      </c>
    </row>
    <row r="11" spans="1:11" s="124" customFormat="1">
      <c r="A11" s="249" t="s">
        <v>101</v>
      </c>
      <c r="B11" s="62" t="s">
        <v>236</v>
      </c>
      <c r="D11" s="201"/>
      <c r="E11" s="250">
        <f>'003 oprava Mlýnský rybník'!G41</f>
        <v>0</v>
      </c>
      <c r="F11" s="251">
        <v>0</v>
      </c>
      <c r="G11" s="251"/>
      <c r="H11" s="251"/>
      <c r="I11" s="252"/>
    </row>
    <row r="12" spans="1:11" s="124" customFormat="1">
      <c r="A12" s="249" t="s">
        <v>185</v>
      </c>
      <c r="B12" s="62" t="s">
        <v>269</v>
      </c>
      <c r="D12" s="201"/>
      <c r="E12" s="250">
        <v>0</v>
      </c>
      <c r="F12" s="251">
        <f>'003 oprava Mlýnský rybník'!G17</f>
        <v>0</v>
      </c>
      <c r="G12" s="251">
        <v>0</v>
      </c>
      <c r="H12" s="251">
        <v>0</v>
      </c>
      <c r="I12" s="252">
        <v>0</v>
      </c>
    </row>
    <row r="13" spans="1:11" s="124" customFormat="1">
      <c r="A13" s="249" t="s">
        <v>104</v>
      </c>
      <c r="B13" s="62" t="s">
        <v>105</v>
      </c>
      <c r="D13" s="201"/>
      <c r="E13" s="250">
        <f>'003 oprava Mlýnský rybník'!AY68</f>
        <v>0</v>
      </c>
      <c r="F13" s="251">
        <f>'003 oprava Mlýnský rybník'!G43</f>
        <v>0</v>
      </c>
      <c r="G13" s="251">
        <f>'003 oprava Mlýnský rybník'!BA68</f>
        <v>0</v>
      </c>
      <c r="H13" s="251">
        <f>'003 oprava Mlýnský rybník'!BB68</f>
        <v>0</v>
      </c>
      <c r="I13" s="252">
        <f>'003 oprava Mlýnský rybník'!BC68</f>
        <v>0</v>
      </c>
    </row>
    <row r="14" spans="1:11" s="124" customFormat="1">
      <c r="A14" s="249" t="s">
        <v>111</v>
      </c>
      <c r="B14" s="62" t="s">
        <v>112</v>
      </c>
      <c r="D14" s="201"/>
      <c r="E14" s="250"/>
      <c r="F14" s="251">
        <f>'003 oprava Mlýnský rybník'!G68</f>
        <v>0</v>
      </c>
      <c r="G14" s="251"/>
      <c r="H14" s="251"/>
      <c r="I14" s="252"/>
    </row>
    <row r="15" spans="1:11" s="124" customFormat="1" ht="13.8" thickBot="1">
      <c r="A15" s="249"/>
      <c r="B15" s="62" t="s">
        <v>504</v>
      </c>
      <c r="D15" s="201"/>
      <c r="E15" s="250">
        <v>0</v>
      </c>
      <c r="F15" s="251">
        <f>'003 oprava Mlýnský rybník'!G70</f>
        <v>0</v>
      </c>
      <c r="G15" s="251"/>
      <c r="H15" s="251"/>
      <c r="I15" s="252"/>
    </row>
    <row r="16" spans="1:11" s="14" customFormat="1" ht="13.8" thickBot="1">
      <c r="A16" s="202"/>
      <c r="B16" s="203" t="s">
        <v>78</v>
      </c>
      <c r="C16" s="203"/>
      <c r="D16" s="204"/>
      <c r="E16" s="205">
        <f>SUM(E7:E15)</f>
        <v>0</v>
      </c>
      <c r="F16" s="206">
        <f>SUM(F7:F15)</f>
        <v>0</v>
      </c>
      <c r="G16" s="206">
        <f>SUM(G7:G13)</f>
        <v>0</v>
      </c>
      <c r="H16" s="206">
        <f>SUM(H7:H13)</f>
        <v>0</v>
      </c>
      <c r="I16" s="207">
        <f>SUM(I7:I13)</f>
        <v>0</v>
      </c>
      <c r="K16" s="311"/>
    </row>
    <row r="17" spans="1:57">
      <c r="A17" s="124"/>
      <c r="B17" s="124"/>
      <c r="C17" s="124"/>
      <c r="D17" s="124"/>
      <c r="E17" s="124"/>
      <c r="F17" s="124"/>
      <c r="G17" s="124"/>
      <c r="H17" s="124"/>
      <c r="I17" s="124"/>
    </row>
    <row r="18" spans="1:57" ht="19.5" customHeight="1">
      <c r="A18" s="193" t="s">
        <v>79</v>
      </c>
      <c r="B18" s="193"/>
      <c r="C18" s="193"/>
      <c r="D18" s="193"/>
      <c r="E18" s="193"/>
      <c r="F18" s="193"/>
      <c r="G18" s="208"/>
      <c r="H18" s="193"/>
      <c r="I18" s="193"/>
      <c r="BA18" s="130"/>
      <c r="BB18" s="130"/>
      <c r="BC18" s="130"/>
      <c r="BD18" s="130"/>
      <c r="BE18" s="130"/>
    </row>
    <row r="19" spans="1:57" ht="13.8" thickBot="1"/>
    <row r="20" spans="1:57">
      <c r="A20" s="159" t="s">
        <v>80</v>
      </c>
      <c r="B20" s="160"/>
      <c r="C20" s="160"/>
      <c r="D20" s="209"/>
      <c r="E20" s="210" t="s">
        <v>81</v>
      </c>
      <c r="F20" s="211" t="s">
        <v>12</v>
      </c>
      <c r="G20" s="212" t="s">
        <v>82</v>
      </c>
      <c r="H20" s="213"/>
      <c r="I20" s="214" t="s">
        <v>81</v>
      </c>
    </row>
    <row r="21" spans="1:57">
      <c r="A21" s="153" t="s">
        <v>114</v>
      </c>
      <c r="B21" s="144"/>
      <c r="C21" s="144"/>
      <c r="D21" s="215"/>
      <c r="E21" s="216"/>
      <c r="F21" s="217"/>
      <c r="G21" s="218">
        <v>0</v>
      </c>
      <c r="H21" s="219"/>
      <c r="I21" s="220">
        <f t="shared" ref="I21:I28" si="0">E21+F21*G21/100</f>
        <v>0</v>
      </c>
      <c r="BA21" s="1">
        <v>0</v>
      </c>
    </row>
    <row r="22" spans="1:57">
      <c r="A22" s="153" t="s">
        <v>115</v>
      </c>
      <c r="B22" s="144"/>
      <c r="C22" s="144"/>
      <c r="D22" s="215"/>
      <c r="E22" s="216"/>
      <c r="F22" s="217"/>
      <c r="G22" s="218">
        <v>0</v>
      </c>
      <c r="H22" s="219"/>
      <c r="I22" s="220">
        <f t="shared" si="0"/>
        <v>0</v>
      </c>
      <c r="BA22" s="1">
        <v>0</v>
      </c>
    </row>
    <row r="23" spans="1:57">
      <c r="A23" s="153" t="s">
        <v>116</v>
      </c>
      <c r="B23" s="144"/>
      <c r="C23" s="144"/>
      <c r="D23" s="215"/>
      <c r="E23" s="216"/>
      <c r="F23" s="217"/>
      <c r="G23" s="218">
        <v>0</v>
      </c>
      <c r="H23" s="219"/>
      <c r="I23" s="220">
        <f t="shared" si="0"/>
        <v>0</v>
      </c>
      <c r="BA23" s="1">
        <v>0</v>
      </c>
    </row>
    <row r="24" spans="1:57">
      <c r="A24" s="153" t="s">
        <v>117</v>
      </c>
      <c r="B24" s="144"/>
      <c r="C24" s="144"/>
      <c r="D24" s="215"/>
      <c r="E24" s="216"/>
      <c r="F24" s="217"/>
      <c r="G24" s="218">
        <v>0</v>
      </c>
      <c r="H24" s="219"/>
      <c r="I24" s="220">
        <v>0</v>
      </c>
      <c r="BA24" s="1">
        <v>0</v>
      </c>
    </row>
    <row r="25" spans="1:57">
      <c r="A25" s="153" t="s">
        <v>118</v>
      </c>
      <c r="B25" s="144"/>
      <c r="C25" s="144"/>
      <c r="D25" s="215"/>
      <c r="E25" s="216"/>
      <c r="F25" s="217"/>
      <c r="G25" s="218">
        <v>0</v>
      </c>
      <c r="H25" s="219"/>
      <c r="I25" s="220">
        <f t="shared" si="0"/>
        <v>0</v>
      </c>
      <c r="BA25" s="1">
        <v>1</v>
      </c>
    </row>
    <row r="26" spans="1:57">
      <c r="A26" s="153" t="s">
        <v>119</v>
      </c>
      <c r="B26" s="144"/>
      <c r="C26" s="144"/>
      <c r="D26" s="215"/>
      <c r="E26" s="216"/>
      <c r="F26" s="217"/>
      <c r="G26" s="218">
        <v>0</v>
      </c>
      <c r="H26" s="219"/>
      <c r="I26" s="220">
        <f t="shared" si="0"/>
        <v>0</v>
      </c>
      <c r="BA26" s="1">
        <v>1</v>
      </c>
    </row>
    <row r="27" spans="1:57">
      <c r="A27" s="153" t="s">
        <v>120</v>
      </c>
      <c r="B27" s="144"/>
      <c r="C27" s="144"/>
      <c r="D27" s="215"/>
      <c r="E27" s="216"/>
      <c r="F27" s="217"/>
      <c r="G27" s="218"/>
      <c r="H27" s="219"/>
      <c r="I27" s="220">
        <f t="shared" si="0"/>
        <v>0</v>
      </c>
      <c r="BA27" s="1">
        <v>2</v>
      </c>
    </row>
    <row r="28" spans="1:57">
      <c r="A28" s="153" t="s">
        <v>121</v>
      </c>
      <c r="B28" s="144"/>
      <c r="C28" s="144"/>
      <c r="D28" s="215"/>
      <c r="E28" s="216"/>
      <c r="F28" s="217"/>
      <c r="G28" s="218">
        <v>0</v>
      </c>
      <c r="H28" s="219"/>
      <c r="I28" s="220">
        <f t="shared" si="0"/>
        <v>0</v>
      </c>
      <c r="BA28" s="1">
        <v>2</v>
      </c>
    </row>
    <row r="29" spans="1:57" ht="13.8" thickBot="1">
      <c r="A29" s="221"/>
      <c r="B29" s="222" t="s">
        <v>83</v>
      </c>
      <c r="C29" s="223"/>
      <c r="D29" s="224"/>
      <c r="E29" s="225"/>
      <c r="F29" s="226"/>
      <c r="G29" s="226"/>
      <c r="H29" s="598">
        <f>SUM(I21:I28)</f>
        <v>0</v>
      </c>
      <c r="I29" s="599"/>
    </row>
    <row r="31" spans="1:57">
      <c r="B31" s="14"/>
      <c r="F31" s="227"/>
      <c r="G31" s="228"/>
      <c r="H31" s="228"/>
      <c r="I31" s="46"/>
    </row>
    <row r="32" spans="1:57">
      <c r="F32" s="227"/>
      <c r="G32" s="228"/>
      <c r="H32" s="228"/>
      <c r="I32" s="46"/>
    </row>
    <row r="33" spans="6:9">
      <c r="F33" s="227"/>
      <c r="G33" s="228"/>
      <c r="H33" s="228"/>
      <c r="I33" s="46"/>
    </row>
    <row r="34" spans="6:9">
      <c r="F34" s="227"/>
      <c r="G34" s="228"/>
      <c r="H34" s="228"/>
      <c r="I34" s="46"/>
    </row>
    <row r="35" spans="6:9">
      <c r="F35" s="227"/>
      <c r="G35" s="228"/>
      <c r="H35" s="228"/>
      <c r="I35" s="46"/>
    </row>
    <row r="36" spans="6:9">
      <c r="F36" s="227"/>
      <c r="G36" s="228"/>
      <c r="H36" s="228"/>
      <c r="I36" s="46"/>
    </row>
    <row r="37" spans="6:9">
      <c r="F37" s="227"/>
      <c r="G37" s="228"/>
      <c r="H37" s="228"/>
      <c r="I37" s="46"/>
    </row>
    <row r="38" spans="6:9">
      <c r="F38" s="227"/>
      <c r="G38" s="228"/>
      <c r="H38" s="228"/>
      <c r="I38" s="46"/>
    </row>
    <row r="39" spans="6:9">
      <c r="F39" s="227"/>
      <c r="G39" s="228"/>
      <c r="H39" s="228"/>
      <c r="I39" s="46"/>
    </row>
    <row r="40" spans="6:9">
      <c r="F40" s="227"/>
      <c r="G40" s="228"/>
      <c r="H40" s="228"/>
      <c r="I40" s="46"/>
    </row>
    <row r="41" spans="6:9">
      <c r="F41" s="227"/>
      <c r="G41" s="228"/>
      <c r="H41" s="228"/>
      <c r="I41" s="46"/>
    </row>
    <row r="42" spans="6:9">
      <c r="F42" s="227"/>
      <c r="G42" s="228"/>
      <c r="H42" s="228"/>
      <c r="I42" s="46"/>
    </row>
    <row r="43" spans="6:9">
      <c r="F43" s="227"/>
      <c r="G43" s="228"/>
      <c r="H43" s="228"/>
      <c r="I43" s="46"/>
    </row>
    <row r="44" spans="6:9">
      <c r="F44" s="227"/>
      <c r="G44" s="228"/>
      <c r="H44" s="228"/>
      <c r="I44" s="46"/>
    </row>
    <row r="45" spans="6:9">
      <c r="F45" s="227"/>
      <c r="G45" s="228"/>
      <c r="H45" s="228"/>
      <c r="I45" s="46"/>
    </row>
    <row r="46" spans="6:9">
      <c r="F46" s="227"/>
      <c r="G46" s="228"/>
      <c r="H46" s="228"/>
      <c r="I46" s="46"/>
    </row>
    <row r="47" spans="6:9">
      <c r="F47" s="227"/>
      <c r="G47" s="228"/>
      <c r="H47" s="228"/>
      <c r="I47" s="46"/>
    </row>
    <row r="48" spans="6:9">
      <c r="F48" s="227"/>
      <c r="G48" s="228"/>
      <c r="H48" s="228"/>
      <c r="I48" s="46"/>
    </row>
    <row r="49" spans="6:9">
      <c r="F49" s="227"/>
      <c r="G49" s="228"/>
      <c r="H49" s="228"/>
      <c r="I49" s="46"/>
    </row>
    <row r="50" spans="6:9">
      <c r="F50" s="227"/>
      <c r="G50" s="228"/>
      <c r="H50" s="228"/>
      <c r="I50" s="46"/>
    </row>
    <row r="51" spans="6:9">
      <c r="F51" s="227"/>
      <c r="G51" s="228"/>
      <c r="H51" s="228"/>
      <c r="I51" s="46"/>
    </row>
    <row r="52" spans="6:9">
      <c r="F52" s="227"/>
      <c r="G52" s="228"/>
      <c r="H52" s="228"/>
      <c r="I52" s="46"/>
    </row>
    <row r="53" spans="6:9">
      <c r="F53" s="227"/>
      <c r="G53" s="228"/>
      <c r="H53" s="228"/>
      <c r="I53" s="46"/>
    </row>
    <row r="54" spans="6:9">
      <c r="F54" s="227"/>
      <c r="G54" s="228"/>
      <c r="H54" s="228"/>
      <c r="I54" s="46"/>
    </row>
    <row r="55" spans="6:9">
      <c r="F55" s="227"/>
      <c r="G55" s="228"/>
      <c r="H55" s="228"/>
      <c r="I55" s="46"/>
    </row>
    <row r="56" spans="6:9">
      <c r="F56" s="227"/>
      <c r="G56" s="228"/>
      <c r="H56" s="228"/>
      <c r="I56" s="46"/>
    </row>
    <row r="57" spans="6:9">
      <c r="F57" s="227"/>
      <c r="G57" s="228"/>
      <c r="H57" s="228"/>
      <c r="I57" s="46"/>
    </row>
    <row r="58" spans="6:9">
      <c r="F58" s="227"/>
      <c r="G58" s="228"/>
      <c r="H58" s="228"/>
      <c r="I58" s="46"/>
    </row>
    <row r="59" spans="6:9">
      <c r="F59" s="227"/>
      <c r="G59" s="228"/>
      <c r="H59" s="228"/>
      <c r="I59" s="46"/>
    </row>
    <row r="60" spans="6:9">
      <c r="F60" s="227"/>
      <c r="G60" s="228"/>
      <c r="H60" s="228"/>
      <c r="I60" s="46"/>
    </row>
    <row r="61" spans="6:9">
      <c r="F61" s="227"/>
      <c r="G61" s="228"/>
      <c r="H61" s="228"/>
      <c r="I61" s="46"/>
    </row>
    <row r="62" spans="6:9">
      <c r="F62" s="227"/>
      <c r="G62" s="228"/>
      <c r="H62" s="228"/>
      <c r="I62" s="46"/>
    </row>
    <row r="63" spans="6:9">
      <c r="F63" s="227"/>
      <c r="G63" s="228"/>
      <c r="H63" s="228"/>
      <c r="I63" s="46"/>
    </row>
    <row r="64" spans="6:9">
      <c r="F64" s="227"/>
      <c r="G64" s="228"/>
      <c r="H64" s="228"/>
      <c r="I64" s="46"/>
    </row>
    <row r="65" spans="6:9">
      <c r="F65" s="227"/>
      <c r="G65" s="228"/>
      <c r="H65" s="228"/>
      <c r="I65" s="46"/>
    </row>
    <row r="66" spans="6:9">
      <c r="F66" s="227"/>
      <c r="G66" s="228"/>
      <c r="H66" s="228"/>
      <c r="I66" s="46"/>
    </row>
    <row r="67" spans="6:9">
      <c r="F67" s="227"/>
      <c r="G67" s="228"/>
      <c r="H67" s="228"/>
      <c r="I67" s="46"/>
    </row>
    <row r="68" spans="6:9">
      <c r="F68" s="227"/>
      <c r="G68" s="228"/>
      <c r="H68" s="228"/>
      <c r="I68" s="46"/>
    </row>
    <row r="69" spans="6:9">
      <c r="F69" s="227"/>
      <c r="G69" s="228"/>
      <c r="H69" s="228"/>
      <c r="I69" s="46"/>
    </row>
    <row r="70" spans="6:9">
      <c r="F70" s="227"/>
      <c r="G70" s="228"/>
      <c r="H70" s="228"/>
      <c r="I70" s="46"/>
    </row>
    <row r="71" spans="6:9">
      <c r="F71" s="227"/>
      <c r="G71" s="228"/>
      <c r="H71" s="228"/>
      <c r="I71" s="46"/>
    </row>
    <row r="72" spans="6:9">
      <c r="F72" s="227"/>
      <c r="G72" s="228"/>
      <c r="H72" s="228"/>
      <c r="I72" s="46"/>
    </row>
    <row r="73" spans="6:9">
      <c r="F73" s="227"/>
      <c r="G73" s="228"/>
      <c r="H73" s="228"/>
      <c r="I73" s="46"/>
    </row>
    <row r="74" spans="6:9">
      <c r="F74" s="227"/>
      <c r="G74" s="228"/>
      <c r="H74" s="228"/>
      <c r="I74" s="46"/>
    </row>
    <row r="75" spans="6:9">
      <c r="F75" s="227"/>
      <c r="G75" s="228"/>
      <c r="H75" s="228"/>
      <c r="I75" s="46"/>
    </row>
    <row r="76" spans="6:9">
      <c r="F76" s="227"/>
      <c r="G76" s="228"/>
      <c r="H76" s="228"/>
      <c r="I76" s="46"/>
    </row>
    <row r="77" spans="6:9">
      <c r="F77" s="227"/>
      <c r="G77" s="228"/>
      <c r="H77" s="228"/>
      <c r="I77" s="46"/>
    </row>
    <row r="78" spans="6:9">
      <c r="F78" s="227"/>
      <c r="G78" s="228"/>
      <c r="H78" s="228"/>
      <c r="I78" s="46"/>
    </row>
    <row r="79" spans="6:9">
      <c r="F79" s="227"/>
      <c r="G79" s="228"/>
      <c r="H79" s="228"/>
      <c r="I79" s="46"/>
    </row>
    <row r="80" spans="6:9">
      <c r="F80" s="227"/>
      <c r="G80" s="228"/>
      <c r="H80" s="228"/>
      <c r="I80" s="46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35</vt:i4>
      </vt:variant>
    </vt:vector>
  </HeadingPairs>
  <TitlesOfParts>
    <vt:vector size="57" baseType="lpstr">
      <vt:lpstr>Stavba</vt:lpstr>
      <vt:lpstr>001 krycí list</vt:lpstr>
      <vt:lpstr>001 rekapitulace</vt:lpstr>
      <vt:lpstr>001 Chomoutovské jezero</vt:lpstr>
      <vt:lpstr>002 krycí list</vt:lpstr>
      <vt:lpstr>002 rekapitulace</vt:lpstr>
      <vt:lpstr>002 rybník Nesyt</vt:lpstr>
      <vt:lpstr>003 krycí list</vt:lpstr>
      <vt:lpstr>003 rekapitulace</vt:lpstr>
      <vt:lpstr>003 oprava Mlýnský rybník</vt:lpstr>
      <vt:lpstr>004 krycí list</vt:lpstr>
      <vt:lpstr>004 rekapitulace</vt:lpstr>
      <vt:lpstr>004 Rokytnický rybník</vt:lpstr>
      <vt:lpstr>005 krycí list</vt:lpstr>
      <vt:lpstr>005 rekapitulace</vt:lpstr>
      <vt:lpstr>005 rybník Žabakor</vt:lpstr>
      <vt:lpstr>006 krycí list</vt:lpstr>
      <vt:lpstr>006 rekapitulace</vt:lpstr>
      <vt:lpstr>006 Veselský rybník</vt:lpstr>
      <vt:lpstr>007 krycí list</vt:lpstr>
      <vt:lpstr>007 rekapitulace</vt:lpstr>
      <vt:lpstr>007 rybník Kotvice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'001 Chomoutovské jezero'!Názvy_tisku</vt:lpstr>
      <vt:lpstr>'001 rekapitulace'!Názvy_tisku</vt:lpstr>
      <vt:lpstr>'002 rekapitulace'!Názvy_tisku</vt:lpstr>
      <vt:lpstr>'003 oprava Mlýnský rybník'!Názvy_tisku</vt:lpstr>
      <vt:lpstr>'003 rekapitulace'!Názvy_tisku</vt:lpstr>
      <vt:lpstr>Stavba!Objednatel</vt:lpstr>
      <vt:lpstr>Stavba!Objekt</vt:lpstr>
      <vt:lpstr>'001 Chomoutovské jezero'!Oblast_tisku</vt:lpstr>
      <vt:lpstr>'001 krycí list'!Oblast_tisku</vt:lpstr>
      <vt:lpstr>'001 rekapitulace'!Oblast_tisku</vt:lpstr>
      <vt:lpstr>'002 krycí list'!Oblast_tisku</vt:lpstr>
      <vt:lpstr>'002 rekapitulace'!Oblast_tisku</vt:lpstr>
      <vt:lpstr>'003 krycí list'!Oblast_tisku</vt:lpstr>
      <vt:lpstr>'003 oprava Mlýnský rybník'!Oblast_tisku</vt:lpstr>
      <vt:lpstr>'003 rekapitulace'!Oblast_tisku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Varadínek</dc:creator>
  <cp:lastModifiedBy>Zdeňka Mandlová</cp:lastModifiedBy>
  <cp:lastPrinted>2014-08-20T11:23:46Z</cp:lastPrinted>
  <dcterms:created xsi:type="dcterms:W3CDTF">2013-02-25T11:42:25Z</dcterms:created>
  <dcterms:modified xsi:type="dcterms:W3CDTF">2014-09-04T07:35:59Z</dcterms:modified>
</cp:coreProperties>
</file>