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70" yWindow="525" windowWidth="24615" windowHeight="14760"/>
  </bookViews>
  <sheets>
    <sheet name="Rekapitulace stavby" sheetId="1" r:id="rId1"/>
    <sheet name="01 - D.1.4.g - Zařízení s..." sheetId="2" r:id="rId2"/>
    <sheet name="02 - D.1.4.h - Zařízení s..." sheetId="3" r:id="rId3"/>
  </sheets>
  <definedNames>
    <definedName name="_xlnm.Print_Titles" localSheetId="1">'01 - D.1.4.g - Zařízení s...'!$130:$130</definedName>
    <definedName name="_xlnm.Print_Titles" localSheetId="2">'02 - D.1.4.h - Zařízení s...'!$123:$123</definedName>
    <definedName name="_xlnm.Print_Titles" localSheetId="0">'Rekapitulace stavby'!$85:$85</definedName>
    <definedName name="_xlnm.Print_Area" localSheetId="1">'01 - D.1.4.g - Zařízení s...'!$C$4:$Q$70,'01 - D.1.4.g - Zařízení s...'!$C$76:$Q$114,'01 - D.1.4.g - Zařízení s...'!$C$120:$Q$294</definedName>
    <definedName name="_xlnm.Print_Area" localSheetId="2">'02 - D.1.4.h - Zařízení s...'!$C$4:$Q$70,'02 - D.1.4.h - Zařízení s...'!$C$76:$Q$107,'02 - D.1.4.h - Zařízení s...'!$C$113:$Q$186</definedName>
    <definedName name="_xlnm.Print_Area" localSheetId="0">'Rekapitulace stavby'!$C$4:$AP$70,'Rekapitulace stavby'!$C$76:$AP$97</definedName>
  </definedNames>
  <calcPr calcId="145621"/>
</workbook>
</file>

<file path=xl/calcChain.xml><?xml version="1.0" encoding="utf-8"?>
<calcChain xmlns="http://schemas.openxmlformats.org/spreadsheetml/2006/main">
  <c r="BA89" i="1" l="1"/>
  <c r="AZ89" i="1"/>
  <c r="BI186" i="3"/>
  <c r="BH186" i="3"/>
  <c r="BG186" i="3"/>
  <c r="BF186" i="3"/>
  <c r="X186" i="3"/>
  <c r="W186" i="3"/>
  <c r="BK186" i="3"/>
  <c r="P186" i="3" s="1"/>
  <c r="BE186" i="3" s="1"/>
  <c r="V186" i="3"/>
  <c r="BI185" i="3"/>
  <c r="BH185" i="3"/>
  <c r="BG185" i="3"/>
  <c r="BF185" i="3"/>
  <c r="X185" i="3"/>
  <c r="W185" i="3"/>
  <c r="BK185" i="3"/>
  <c r="P185" i="3" s="1"/>
  <c r="BE185" i="3" s="1"/>
  <c r="V185" i="3"/>
  <c r="BI184" i="3"/>
  <c r="BH184" i="3"/>
  <c r="BG184" i="3"/>
  <c r="BF184" i="3"/>
  <c r="X184" i="3"/>
  <c r="W184" i="3"/>
  <c r="BK184" i="3"/>
  <c r="P184" i="3" s="1"/>
  <c r="BE184" i="3" s="1"/>
  <c r="V184" i="3"/>
  <c r="BI183" i="3"/>
  <c r="BH183" i="3"/>
  <c r="BG183" i="3"/>
  <c r="BF183" i="3"/>
  <c r="X183" i="3"/>
  <c r="W183" i="3"/>
  <c r="BK183" i="3"/>
  <c r="P183" i="3" s="1"/>
  <c r="BE183" i="3" s="1"/>
  <c r="V183" i="3"/>
  <c r="BI182" i="3"/>
  <c r="BH182" i="3"/>
  <c r="BG182" i="3"/>
  <c r="BF182" i="3"/>
  <c r="X182" i="3"/>
  <c r="X181" i="3" s="1"/>
  <c r="K97" i="3" s="1"/>
  <c r="W182" i="3"/>
  <c r="W181" i="3" s="1"/>
  <c r="H97" i="3" s="1"/>
  <c r="BK182" i="3"/>
  <c r="BK181" i="3" s="1"/>
  <c r="M181" i="3" s="1"/>
  <c r="M97" i="3" s="1"/>
  <c r="V182" i="3"/>
  <c r="BI180" i="3"/>
  <c r="BH180" i="3"/>
  <c r="BG180" i="3"/>
  <c r="BF180" i="3"/>
  <c r="X180" i="3"/>
  <c r="W180" i="3"/>
  <c r="AD180" i="3"/>
  <c r="AB180" i="3"/>
  <c r="Z180" i="3"/>
  <c r="V180" i="3"/>
  <c r="P180" i="3" s="1"/>
  <c r="BE180" i="3" s="1"/>
  <c r="BI179" i="3"/>
  <c r="BH179" i="3"/>
  <c r="BG179" i="3"/>
  <c r="BF179" i="3"/>
  <c r="X179" i="3"/>
  <c r="W179" i="3"/>
  <c r="AD179" i="3"/>
  <c r="AB179" i="3"/>
  <c r="Z179" i="3"/>
  <c r="P179" i="3"/>
  <c r="BE179" i="3" s="1"/>
  <c r="V179" i="3"/>
  <c r="BK179" i="3" s="1"/>
  <c r="BI178" i="3"/>
  <c r="BH178" i="3"/>
  <c r="BG178" i="3"/>
  <c r="BF178" i="3"/>
  <c r="X178" i="3"/>
  <c r="W178" i="3"/>
  <c r="AD178" i="3"/>
  <c r="AB178" i="3"/>
  <c r="Z178" i="3"/>
  <c r="V178" i="3"/>
  <c r="P178" i="3" s="1"/>
  <c r="BE178" i="3" s="1"/>
  <c r="BI177" i="3"/>
  <c r="BH177" i="3"/>
  <c r="BG177" i="3"/>
  <c r="BF177" i="3"/>
  <c r="X177" i="3"/>
  <c r="W177" i="3"/>
  <c r="AD177" i="3"/>
  <c r="AB177" i="3"/>
  <c r="Z177" i="3"/>
  <c r="V177" i="3"/>
  <c r="BK177" i="3" s="1"/>
  <c r="BI176" i="3"/>
  <c r="BH176" i="3"/>
  <c r="BG176" i="3"/>
  <c r="BF176" i="3"/>
  <c r="X176" i="3"/>
  <c r="W176" i="3"/>
  <c r="AD176" i="3"/>
  <c r="AB176" i="3"/>
  <c r="Z176" i="3"/>
  <c r="BK176" i="3"/>
  <c r="V176" i="3"/>
  <c r="P176" i="3" s="1"/>
  <c r="BE176" i="3" s="1"/>
  <c r="BI175" i="3"/>
  <c r="BH175" i="3"/>
  <c r="BG175" i="3"/>
  <c r="BF175" i="3"/>
  <c r="X175" i="3"/>
  <c r="W175" i="3"/>
  <c r="AD175" i="3"/>
  <c r="AB175" i="3"/>
  <c r="Z175" i="3"/>
  <c r="P175" i="3"/>
  <c r="BE175" i="3" s="1"/>
  <c r="V175" i="3"/>
  <c r="BK175" i="3" s="1"/>
  <c r="BI174" i="3"/>
  <c r="BH174" i="3"/>
  <c r="BG174" i="3"/>
  <c r="BF174" i="3"/>
  <c r="X174" i="3"/>
  <c r="X173" i="3" s="1"/>
  <c r="K96" i="3" s="1"/>
  <c r="W174" i="3"/>
  <c r="AD174" i="3"/>
  <c r="AB174" i="3"/>
  <c r="Z174" i="3"/>
  <c r="Z173" i="3" s="1"/>
  <c r="V174" i="3"/>
  <c r="P174" i="3" s="1"/>
  <c r="BE174" i="3" s="1"/>
  <c r="BI172" i="3"/>
  <c r="BH172" i="3"/>
  <c r="BG172" i="3"/>
  <c r="BF172" i="3"/>
  <c r="X172" i="3"/>
  <c r="W172" i="3"/>
  <c r="AD172" i="3"/>
  <c r="AB172" i="3"/>
  <c r="Z172" i="3"/>
  <c r="V172" i="3"/>
  <c r="P172" i="3" s="1"/>
  <c r="BE172" i="3" s="1"/>
  <c r="BI171" i="3"/>
  <c r="BH171" i="3"/>
  <c r="BG171" i="3"/>
  <c r="BF171" i="3"/>
  <c r="X171" i="3"/>
  <c r="W171" i="3"/>
  <c r="AD171" i="3"/>
  <c r="AB171" i="3"/>
  <c r="Z171" i="3"/>
  <c r="V171" i="3"/>
  <c r="BK171" i="3" s="1"/>
  <c r="BI170" i="3"/>
  <c r="BH170" i="3"/>
  <c r="BG170" i="3"/>
  <c r="BF170" i="3"/>
  <c r="X170" i="3"/>
  <c r="W170" i="3"/>
  <c r="AD170" i="3"/>
  <c r="AB170" i="3"/>
  <c r="Z170" i="3"/>
  <c r="BK170" i="3"/>
  <c r="V170" i="3"/>
  <c r="P170" i="3" s="1"/>
  <c r="BE170" i="3" s="1"/>
  <c r="BI169" i="3"/>
  <c r="BH169" i="3"/>
  <c r="BG169" i="3"/>
  <c r="BF169" i="3"/>
  <c r="X169" i="3"/>
  <c r="W169" i="3"/>
  <c r="AD169" i="3"/>
  <c r="AB169" i="3"/>
  <c r="Z169" i="3"/>
  <c r="P169" i="3"/>
  <c r="BE169" i="3" s="1"/>
  <c r="V169" i="3"/>
  <c r="BK169" i="3" s="1"/>
  <c r="BI168" i="3"/>
  <c r="BH168" i="3"/>
  <c r="BG168" i="3"/>
  <c r="BF168" i="3"/>
  <c r="X168" i="3"/>
  <c r="W168" i="3"/>
  <c r="AD168" i="3"/>
  <c r="AB168" i="3"/>
  <c r="Z168" i="3"/>
  <c r="V168" i="3"/>
  <c r="P168" i="3" s="1"/>
  <c r="BE168" i="3" s="1"/>
  <c r="BI167" i="3"/>
  <c r="BH167" i="3"/>
  <c r="BG167" i="3"/>
  <c r="BF167" i="3"/>
  <c r="X167" i="3"/>
  <c r="X166" i="3" s="1"/>
  <c r="K95" i="3" s="1"/>
  <c r="W167" i="3"/>
  <c r="AD167" i="3"/>
  <c r="AB167" i="3"/>
  <c r="Z167" i="3"/>
  <c r="Z166" i="3" s="1"/>
  <c r="V167" i="3"/>
  <c r="BK167" i="3" s="1"/>
  <c r="BI165" i="3"/>
  <c r="BH165" i="3"/>
  <c r="BG165" i="3"/>
  <c r="BF165" i="3"/>
  <c r="X165" i="3"/>
  <c r="W165" i="3"/>
  <c r="AD165" i="3"/>
  <c r="AB165" i="3"/>
  <c r="Z165" i="3"/>
  <c r="P165" i="3"/>
  <c r="BE165" i="3" s="1"/>
  <c r="V165" i="3"/>
  <c r="BK165" i="3" s="1"/>
  <c r="BI164" i="3"/>
  <c r="BH164" i="3"/>
  <c r="BG164" i="3"/>
  <c r="BF164" i="3"/>
  <c r="X164" i="3"/>
  <c r="X163" i="3" s="1"/>
  <c r="K94" i="3" s="1"/>
  <c r="W164" i="3"/>
  <c r="AD164" i="3"/>
  <c r="AD163" i="3" s="1"/>
  <c r="AB164" i="3"/>
  <c r="AB163" i="3" s="1"/>
  <c r="Z164" i="3"/>
  <c r="Z163" i="3" s="1"/>
  <c r="V164" i="3"/>
  <c r="P164" i="3" s="1"/>
  <c r="BE164" i="3" s="1"/>
  <c r="BI162" i="3"/>
  <c r="BH162" i="3"/>
  <c r="BG162" i="3"/>
  <c r="BF162" i="3"/>
  <c r="X162" i="3"/>
  <c r="X161" i="3" s="1"/>
  <c r="K93" i="3" s="1"/>
  <c r="W162" i="3"/>
  <c r="W161" i="3" s="1"/>
  <c r="H93" i="3" s="1"/>
  <c r="AD162" i="3"/>
  <c r="AD161" i="3" s="1"/>
  <c r="AB162" i="3"/>
  <c r="AB161" i="3" s="1"/>
  <c r="Z162" i="3"/>
  <c r="Z161" i="3" s="1"/>
  <c r="BK162" i="3"/>
  <c r="BK161" i="3" s="1"/>
  <c r="M161" i="3" s="1"/>
  <c r="M93" i="3" s="1"/>
  <c r="V162" i="3"/>
  <c r="P162" i="3" s="1"/>
  <c r="BE162" i="3" s="1"/>
  <c r="BI160" i="3"/>
  <c r="BH160" i="3"/>
  <c r="BG160" i="3"/>
  <c r="BF160" i="3"/>
  <c r="X160" i="3"/>
  <c r="W160" i="3"/>
  <c r="AD160" i="3"/>
  <c r="AB160" i="3"/>
  <c r="Z160" i="3"/>
  <c r="V160" i="3"/>
  <c r="P160" i="3" s="1"/>
  <c r="BE160" i="3" s="1"/>
  <c r="BI159" i="3"/>
  <c r="BH159" i="3"/>
  <c r="BG159" i="3"/>
  <c r="BF159" i="3"/>
  <c r="X159" i="3"/>
  <c r="W159" i="3"/>
  <c r="AD159" i="3"/>
  <c r="AB159" i="3"/>
  <c r="Z159" i="3"/>
  <c r="BK159" i="3"/>
  <c r="V159" i="3"/>
  <c r="P159" i="3" s="1"/>
  <c r="BE159" i="3" s="1"/>
  <c r="BI158" i="3"/>
  <c r="BH158" i="3"/>
  <c r="BG158" i="3"/>
  <c r="BF158" i="3"/>
  <c r="X158" i="3"/>
  <c r="W158" i="3"/>
  <c r="W157" i="3" s="1"/>
  <c r="AD158" i="3"/>
  <c r="AD157" i="3" s="1"/>
  <c r="AB158" i="3"/>
  <c r="AB157" i="3" s="1"/>
  <c r="Z158" i="3"/>
  <c r="V158" i="3"/>
  <c r="P158" i="3" s="1"/>
  <c r="BE158" i="3" s="1"/>
  <c r="BI155" i="3"/>
  <c r="BH155" i="3"/>
  <c r="BG155" i="3"/>
  <c r="BF155" i="3"/>
  <c r="X155" i="3"/>
  <c r="W155" i="3"/>
  <c r="AD155" i="3"/>
  <c r="AB155" i="3"/>
  <c r="Z155" i="3"/>
  <c r="V155" i="3"/>
  <c r="BK155" i="3" s="1"/>
  <c r="BI154" i="3"/>
  <c r="BH154" i="3"/>
  <c r="BG154" i="3"/>
  <c r="BF154" i="3"/>
  <c r="X154" i="3"/>
  <c r="W154" i="3"/>
  <c r="AD154" i="3"/>
  <c r="AB154" i="3"/>
  <c r="Z154" i="3"/>
  <c r="V154" i="3"/>
  <c r="P154" i="3" s="1"/>
  <c r="BE154" i="3" s="1"/>
  <c r="BI153" i="3"/>
  <c r="BH153" i="3"/>
  <c r="BG153" i="3"/>
  <c r="BF153" i="3"/>
  <c r="X153" i="3"/>
  <c r="W153" i="3"/>
  <c r="AD153" i="3"/>
  <c r="AB153" i="3"/>
  <c r="Z153" i="3"/>
  <c r="P153" i="3"/>
  <c r="BE153" i="3" s="1"/>
  <c r="V153" i="3"/>
  <c r="BK153" i="3" s="1"/>
  <c r="BI152" i="3"/>
  <c r="BH152" i="3"/>
  <c r="BG152" i="3"/>
  <c r="BF152" i="3"/>
  <c r="X152" i="3"/>
  <c r="W152" i="3"/>
  <c r="AD152" i="3"/>
  <c r="AB152" i="3"/>
  <c r="Z152" i="3"/>
  <c r="V152" i="3"/>
  <c r="P152" i="3" s="1"/>
  <c r="BE152" i="3" s="1"/>
  <c r="BI150" i="3"/>
  <c r="BH150" i="3"/>
  <c r="BG150" i="3"/>
  <c r="BF150" i="3"/>
  <c r="X150" i="3"/>
  <c r="W150" i="3"/>
  <c r="AD150" i="3"/>
  <c r="AB150" i="3"/>
  <c r="Z150" i="3"/>
  <c r="V150" i="3"/>
  <c r="BK150" i="3" s="1"/>
  <c r="BI149" i="3"/>
  <c r="BH149" i="3"/>
  <c r="BG149" i="3"/>
  <c r="BF149" i="3"/>
  <c r="X149" i="3"/>
  <c r="W149" i="3"/>
  <c r="AD149" i="3"/>
  <c r="AB149" i="3"/>
  <c r="Z149" i="3"/>
  <c r="V149" i="3"/>
  <c r="P149" i="3" s="1"/>
  <c r="BE149" i="3" s="1"/>
  <c r="BI148" i="3"/>
  <c r="BH148" i="3"/>
  <c r="BG148" i="3"/>
  <c r="BF148" i="3"/>
  <c r="X148" i="3"/>
  <c r="W148" i="3"/>
  <c r="AD148" i="3"/>
  <c r="AB148" i="3"/>
  <c r="Z148" i="3"/>
  <c r="P148" i="3"/>
  <c r="BE148" i="3" s="1"/>
  <c r="V148" i="3"/>
  <c r="BK148" i="3" s="1"/>
  <c r="BI147" i="3"/>
  <c r="BH147" i="3"/>
  <c r="BG147" i="3"/>
  <c r="BF147" i="3"/>
  <c r="X147" i="3"/>
  <c r="W147" i="3"/>
  <c r="AD147" i="3"/>
  <c r="AB147" i="3"/>
  <c r="Z147" i="3"/>
  <c r="V147" i="3"/>
  <c r="P147" i="3" s="1"/>
  <c r="BE147" i="3" s="1"/>
  <c r="BI145" i="3"/>
  <c r="BH145" i="3"/>
  <c r="BG145" i="3"/>
  <c r="BF145" i="3"/>
  <c r="X145" i="3"/>
  <c r="W145" i="3"/>
  <c r="AD145" i="3"/>
  <c r="AB145" i="3"/>
  <c r="Z145" i="3"/>
  <c r="V145" i="3"/>
  <c r="BK145" i="3" s="1"/>
  <c r="BI144" i="3"/>
  <c r="BH144" i="3"/>
  <c r="BG144" i="3"/>
  <c r="BF144" i="3"/>
  <c r="X144" i="3"/>
  <c r="W144" i="3"/>
  <c r="AD144" i="3"/>
  <c r="AB144" i="3"/>
  <c r="Z144" i="3"/>
  <c r="V144" i="3"/>
  <c r="P144" i="3" s="1"/>
  <c r="BE144" i="3" s="1"/>
  <c r="BI143" i="3"/>
  <c r="BH143" i="3"/>
  <c r="BG143" i="3"/>
  <c r="BF143" i="3"/>
  <c r="X143" i="3"/>
  <c r="W143" i="3"/>
  <c r="AD143" i="3"/>
  <c r="AB143" i="3"/>
  <c r="Z143" i="3"/>
  <c r="P143" i="3"/>
  <c r="BE143" i="3" s="1"/>
  <c r="V143" i="3"/>
  <c r="BK143" i="3" s="1"/>
  <c r="BI141" i="3"/>
  <c r="BH141" i="3"/>
  <c r="BG141" i="3"/>
  <c r="BF141" i="3"/>
  <c r="X141" i="3"/>
  <c r="W141" i="3"/>
  <c r="AD141" i="3"/>
  <c r="AB141" i="3"/>
  <c r="Z141" i="3"/>
  <c r="V141" i="3"/>
  <c r="P141" i="3" s="1"/>
  <c r="BE141" i="3" s="1"/>
  <c r="BI140" i="3"/>
  <c r="BH140" i="3"/>
  <c r="BG140" i="3"/>
  <c r="BF140" i="3"/>
  <c r="X140" i="3"/>
  <c r="W140" i="3"/>
  <c r="AD140" i="3"/>
  <c r="AB140" i="3"/>
  <c r="Z140" i="3"/>
  <c r="V140" i="3"/>
  <c r="BK140" i="3" s="1"/>
  <c r="BI139" i="3"/>
  <c r="BH139" i="3"/>
  <c r="BG139" i="3"/>
  <c r="BF139" i="3"/>
  <c r="X139" i="3"/>
  <c r="W139" i="3"/>
  <c r="AD139" i="3"/>
  <c r="AB139" i="3"/>
  <c r="Z139" i="3"/>
  <c r="V139" i="3"/>
  <c r="P139" i="3" s="1"/>
  <c r="BE139" i="3" s="1"/>
  <c r="BI138" i="3"/>
  <c r="BH138" i="3"/>
  <c r="BG138" i="3"/>
  <c r="BF138" i="3"/>
  <c r="X138" i="3"/>
  <c r="W138" i="3"/>
  <c r="AD138" i="3"/>
  <c r="AB138" i="3"/>
  <c r="Z138" i="3"/>
  <c r="P138" i="3"/>
  <c r="BE138" i="3" s="1"/>
  <c r="V138" i="3"/>
  <c r="BK138" i="3" s="1"/>
  <c r="BI137" i="3"/>
  <c r="BH137" i="3"/>
  <c r="BG137" i="3"/>
  <c r="BF137" i="3"/>
  <c r="X137" i="3"/>
  <c r="W137" i="3"/>
  <c r="AD137" i="3"/>
  <c r="AB137" i="3"/>
  <c r="Z137" i="3"/>
  <c r="V137" i="3"/>
  <c r="P137" i="3" s="1"/>
  <c r="BE137" i="3" s="1"/>
  <c r="BI136" i="3"/>
  <c r="BH136" i="3"/>
  <c r="BG136" i="3"/>
  <c r="BF136" i="3"/>
  <c r="X136" i="3"/>
  <c r="W136" i="3"/>
  <c r="AD136" i="3"/>
  <c r="AB136" i="3"/>
  <c r="Z136" i="3"/>
  <c r="V136" i="3"/>
  <c r="BK136" i="3" s="1"/>
  <c r="BI135" i="3"/>
  <c r="BH135" i="3"/>
  <c r="BG135" i="3"/>
  <c r="BF135" i="3"/>
  <c r="X135" i="3"/>
  <c r="W135" i="3"/>
  <c r="AD135" i="3"/>
  <c r="AB135" i="3"/>
  <c r="Z135" i="3"/>
  <c r="V135" i="3"/>
  <c r="P135" i="3" s="1"/>
  <c r="BE135" i="3" s="1"/>
  <c r="BI134" i="3"/>
  <c r="BH134" i="3"/>
  <c r="BG134" i="3"/>
  <c r="BF134" i="3"/>
  <c r="X134" i="3"/>
  <c r="W134" i="3"/>
  <c r="AD134" i="3"/>
  <c r="AB134" i="3"/>
  <c r="Z134" i="3"/>
  <c r="P134" i="3"/>
  <c r="BE134" i="3" s="1"/>
  <c r="V134" i="3"/>
  <c r="BK134" i="3" s="1"/>
  <c r="BI133" i="3"/>
  <c r="BH133" i="3"/>
  <c r="BG133" i="3"/>
  <c r="BF133" i="3"/>
  <c r="X133" i="3"/>
  <c r="W133" i="3"/>
  <c r="AD133" i="3"/>
  <c r="AB133" i="3"/>
  <c r="Z133" i="3"/>
  <c r="V133" i="3"/>
  <c r="P133" i="3" s="1"/>
  <c r="BE133" i="3" s="1"/>
  <c r="BI132" i="3"/>
  <c r="BH132" i="3"/>
  <c r="BG132" i="3"/>
  <c r="BF132" i="3"/>
  <c r="X132" i="3"/>
  <c r="W132" i="3"/>
  <c r="AD132" i="3"/>
  <c r="AB132" i="3"/>
  <c r="Z132" i="3"/>
  <c r="V132" i="3"/>
  <c r="BK132" i="3" s="1"/>
  <c r="BI131" i="3"/>
  <c r="BH131" i="3"/>
  <c r="BG131" i="3"/>
  <c r="BF131" i="3"/>
  <c r="X131" i="3"/>
  <c r="W131" i="3"/>
  <c r="AD131" i="3"/>
  <c r="AB131" i="3"/>
  <c r="Z131" i="3"/>
  <c r="V131" i="3"/>
  <c r="P131" i="3" s="1"/>
  <c r="BE131" i="3" s="1"/>
  <c r="BI130" i="3"/>
  <c r="BH130" i="3"/>
  <c r="BG130" i="3"/>
  <c r="BF130" i="3"/>
  <c r="X130" i="3"/>
  <c r="W130" i="3"/>
  <c r="AD130" i="3"/>
  <c r="AB130" i="3"/>
  <c r="Z130" i="3"/>
  <c r="P130" i="3"/>
  <c r="BE130" i="3" s="1"/>
  <c r="V130" i="3"/>
  <c r="BK130" i="3" s="1"/>
  <c r="BI129" i="3"/>
  <c r="BH129" i="3"/>
  <c r="BG129" i="3"/>
  <c r="BF129" i="3"/>
  <c r="X129" i="3"/>
  <c r="W129" i="3"/>
  <c r="AD129" i="3"/>
  <c r="AB129" i="3"/>
  <c r="Z129" i="3"/>
  <c r="V129" i="3"/>
  <c r="P129" i="3" s="1"/>
  <c r="BE129" i="3" s="1"/>
  <c r="BI128" i="3"/>
  <c r="BH128" i="3"/>
  <c r="BG128" i="3"/>
  <c r="BF128" i="3"/>
  <c r="X128" i="3"/>
  <c r="W128" i="3"/>
  <c r="AD128" i="3"/>
  <c r="AB128" i="3"/>
  <c r="Z128" i="3"/>
  <c r="V128" i="3"/>
  <c r="BK128" i="3" s="1"/>
  <c r="BI127" i="3"/>
  <c r="BH127" i="3"/>
  <c r="BG127" i="3"/>
  <c r="BF127" i="3"/>
  <c r="X127" i="3"/>
  <c r="X126" i="3" s="1"/>
  <c r="W127" i="3"/>
  <c r="AD127" i="3"/>
  <c r="AB127" i="3"/>
  <c r="AB126" i="3" s="1"/>
  <c r="AB125" i="3" s="1"/>
  <c r="Z127" i="3"/>
  <c r="Z126" i="3" s="1"/>
  <c r="Z125" i="3" s="1"/>
  <c r="V127" i="3"/>
  <c r="P127" i="3" s="1"/>
  <c r="BE127" i="3" s="1"/>
  <c r="M121" i="3"/>
  <c r="F121" i="3"/>
  <c r="M120" i="3"/>
  <c r="F120" i="3"/>
  <c r="F118" i="3"/>
  <c r="F116" i="3"/>
  <c r="BI105" i="3"/>
  <c r="BH105" i="3"/>
  <c r="BG105" i="3"/>
  <c r="BF105" i="3"/>
  <c r="BI104" i="3"/>
  <c r="BH104" i="3"/>
  <c r="BG104" i="3"/>
  <c r="BF104" i="3"/>
  <c r="BI103" i="3"/>
  <c r="BH103" i="3"/>
  <c r="BG103" i="3"/>
  <c r="BF103" i="3"/>
  <c r="BI102" i="3"/>
  <c r="BH102" i="3"/>
  <c r="BG102" i="3"/>
  <c r="BF102" i="3"/>
  <c r="BI101" i="3"/>
  <c r="BH101" i="3"/>
  <c r="BG101" i="3"/>
  <c r="BF101" i="3"/>
  <c r="BI100" i="3"/>
  <c r="H38" i="3" s="1"/>
  <c r="BF89" i="1" s="1"/>
  <c r="BH100" i="3"/>
  <c r="H37" i="3" s="1"/>
  <c r="BE89" i="1" s="1"/>
  <c r="BG100" i="3"/>
  <c r="H36" i="3" s="1"/>
  <c r="BD89" i="1" s="1"/>
  <c r="BF100" i="3"/>
  <c r="H35" i="3" s="1"/>
  <c r="BC89" i="1" s="1"/>
  <c r="M84" i="3"/>
  <c r="F84" i="3"/>
  <c r="M83" i="3"/>
  <c r="F83" i="3"/>
  <c r="F81" i="3"/>
  <c r="F79" i="3"/>
  <c r="O9" i="3"/>
  <c r="M118" i="3" s="1"/>
  <c r="F6" i="3"/>
  <c r="F78" i="3" s="1"/>
  <c r="BA88" i="1"/>
  <c r="AZ88" i="1"/>
  <c r="BI294" i="2"/>
  <c r="BH294" i="2"/>
  <c r="BG294" i="2"/>
  <c r="BF294" i="2"/>
  <c r="X294" i="2"/>
  <c r="W294" i="2"/>
  <c r="V294" i="2"/>
  <c r="BK294" i="2" s="1"/>
  <c r="P294" i="2" s="1"/>
  <c r="BE294" i="2" s="1"/>
  <c r="BI293" i="2"/>
  <c r="BH293" i="2"/>
  <c r="BG293" i="2"/>
  <c r="BF293" i="2"/>
  <c r="X293" i="2"/>
  <c r="W293" i="2"/>
  <c r="V293" i="2"/>
  <c r="BK293" i="2" s="1"/>
  <c r="P293" i="2" s="1"/>
  <c r="BE293" i="2" s="1"/>
  <c r="BI292" i="2"/>
  <c r="BH292" i="2"/>
  <c r="BG292" i="2"/>
  <c r="BF292" i="2"/>
  <c r="X292" i="2"/>
  <c r="W292" i="2"/>
  <c r="V292" i="2"/>
  <c r="BK292" i="2" s="1"/>
  <c r="P292" i="2" s="1"/>
  <c r="BE292" i="2" s="1"/>
  <c r="BI291" i="2"/>
  <c r="BH291" i="2"/>
  <c r="BG291" i="2"/>
  <c r="BF291" i="2"/>
  <c r="X291" i="2"/>
  <c r="W291" i="2"/>
  <c r="V291" i="2"/>
  <c r="BK291" i="2" s="1"/>
  <c r="BK289" i="2" s="1"/>
  <c r="M289" i="2" s="1"/>
  <c r="M104" i="2" s="1"/>
  <c r="BI290" i="2"/>
  <c r="BH290" i="2"/>
  <c r="BG290" i="2"/>
  <c r="BF290" i="2"/>
  <c r="X290" i="2"/>
  <c r="W290" i="2"/>
  <c r="W289" i="2" s="1"/>
  <c r="H104" i="2" s="1"/>
  <c r="V290" i="2"/>
  <c r="BK290" i="2" s="1"/>
  <c r="P290" i="2" s="1"/>
  <c r="BE290" i="2" s="1"/>
  <c r="BI288" i="2"/>
  <c r="BH288" i="2"/>
  <c r="BG288" i="2"/>
  <c r="BF288" i="2"/>
  <c r="X288" i="2"/>
  <c r="W288" i="2"/>
  <c r="AD288" i="2"/>
  <c r="AB288" i="2"/>
  <c r="Z288" i="2"/>
  <c r="BK288" i="2"/>
  <c r="V288" i="2"/>
  <c r="P288" i="2" s="1"/>
  <c r="BE288" i="2" s="1"/>
  <c r="BI287" i="2"/>
  <c r="BH287" i="2"/>
  <c r="BG287" i="2"/>
  <c r="BF287" i="2"/>
  <c r="X287" i="2"/>
  <c r="W287" i="2"/>
  <c r="AD287" i="2"/>
  <c r="AB287" i="2"/>
  <c r="Z287" i="2"/>
  <c r="P287" i="2"/>
  <c r="BE287" i="2" s="1"/>
  <c r="V287" i="2"/>
  <c r="BK287" i="2" s="1"/>
  <c r="BI286" i="2"/>
  <c r="BH286" i="2"/>
  <c r="BG286" i="2"/>
  <c r="BF286" i="2"/>
  <c r="X286" i="2"/>
  <c r="W286" i="2"/>
  <c r="AD286" i="2"/>
  <c r="AB286" i="2"/>
  <c r="Z286" i="2"/>
  <c r="V286" i="2"/>
  <c r="P286" i="2" s="1"/>
  <c r="BE286" i="2" s="1"/>
  <c r="BI285" i="2"/>
  <c r="BH285" i="2"/>
  <c r="BG285" i="2"/>
  <c r="BF285" i="2"/>
  <c r="X285" i="2"/>
  <c r="W285" i="2"/>
  <c r="AD285" i="2"/>
  <c r="AB285" i="2"/>
  <c r="Z285" i="2"/>
  <c r="V285" i="2"/>
  <c r="BK285" i="2" s="1"/>
  <c r="BI284" i="2"/>
  <c r="BH284" i="2"/>
  <c r="BG284" i="2"/>
  <c r="BF284" i="2"/>
  <c r="X284" i="2"/>
  <c r="W284" i="2"/>
  <c r="AD284" i="2"/>
  <c r="AB284" i="2"/>
  <c r="Z284" i="2"/>
  <c r="BK284" i="2"/>
  <c r="V284" i="2"/>
  <c r="P284" i="2" s="1"/>
  <c r="BE284" i="2" s="1"/>
  <c r="BI283" i="2"/>
  <c r="BH283" i="2"/>
  <c r="BG283" i="2"/>
  <c r="BF283" i="2"/>
  <c r="X283" i="2"/>
  <c r="W283" i="2"/>
  <c r="AD283" i="2"/>
  <c r="AD282" i="2" s="1"/>
  <c r="AB283" i="2"/>
  <c r="Z283" i="2"/>
  <c r="P283" i="2"/>
  <c r="BE283" i="2" s="1"/>
  <c r="V283" i="2"/>
  <c r="BK283" i="2" s="1"/>
  <c r="BI281" i="2"/>
  <c r="BH281" i="2"/>
  <c r="BG281" i="2"/>
  <c r="BF281" i="2"/>
  <c r="X281" i="2"/>
  <c r="W281" i="2"/>
  <c r="AD281" i="2"/>
  <c r="AB281" i="2"/>
  <c r="Z281" i="2"/>
  <c r="P281" i="2"/>
  <c r="BE281" i="2" s="1"/>
  <c r="V281" i="2"/>
  <c r="BK281" i="2" s="1"/>
  <c r="BI280" i="2"/>
  <c r="BH280" i="2"/>
  <c r="BG280" i="2"/>
  <c r="BF280" i="2"/>
  <c r="X280" i="2"/>
  <c r="W280" i="2"/>
  <c r="AD280" i="2"/>
  <c r="AB280" i="2"/>
  <c r="Z280" i="2"/>
  <c r="V280" i="2"/>
  <c r="P280" i="2" s="1"/>
  <c r="BE280" i="2" s="1"/>
  <c r="BI279" i="2"/>
  <c r="BH279" i="2"/>
  <c r="BG279" i="2"/>
  <c r="BF279" i="2"/>
  <c r="X279" i="2"/>
  <c r="W279" i="2"/>
  <c r="AD279" i="2"/>
  <c r="AB279" i="2"/>
  <c r="Z279" i="2"/>
  <c r="V279" i="2"/>
  <c r="BK279" i="2" s="1"/>
  <c r="BI278" i="2"/>
  <c r="BH278" i="2"/>
  <c r="BG278" i="2"/>
  <c r="BF278" i="2"/>
  <c r="X278" i="2"/>
  <c r="W278" i="2"/>
  <c r="AD278" i="2"/>
  <c r="AB278" i="2"/>
  <c r="Z278" i="2"/>
  <c r="BK278" i="2"/>
  <c r="V278" i="2"/>
  <c r="P278" i="2" s="1"/>
  <c r="BE278" i="2" s="1"/>
  <c r="BI277" i="2"/>
  <c r="BH277" i="2"/>
  <c r="BG277" i="2"/>
  <c r="BF277" i="2"/>
  <c r="X277" i="2"/>
  <c r="W277" i="2"/>
  <c r="AD277" i="2"/>
  <c r="AB277" i="2"/>
  <c r="Z277" i="2"/>
  <c r="V277" i="2"/>
  <c r="BK277" i="2" s="1"/>
  <c r="BI276" i="2"/>
  <c r="BH276" i="2"/>
  <c r="BG276" i="2"/>
  <c r="BF276" i="2"/>
  <c r="X276" i="2"/>
  <c r="W276" i="2"/>
  <c r="AD276" i="2"/>
  <c r="AB276" i="2"/>
  <c r="Z276" i="2"/>
  <c r="V276" i="2"/>
  <c r="P276" i="2" s="1"/>
  <c r="BE276" i="2" s="1"/>
  <c r="BI275" i="2"/>
  <c r="BH275" i="2"/>
  <c r="BG275" i="2"/>
  <c r="BF275" i="2"/>
  <c r="X275" i="2"/>
  <c r="W275" i="2"/>
  <c r="AD275" i="2"/>
  <c r="AB275" i="2"/>
  <c r="Z275" i="2"/>
  <c r="P275" i="2"/>
  <c r="BE275" i="2" s="1"/>
  <c r="V275" i="2"/>
  <c r="BK275" i="2" s="1"/>
  <c r="BI274" i="2"/>
  <c r="BH274" i="2"/>
  <c r="BG274" i="2"/>
  <c r="BF274" i="2"/>
  <c r="X274" i="2"/>
  <c r="W274" i="2"/>
  <c r="AD274" i="2"/>
  <c r="AB274" i="2"/>
  <c r="Z274" i="2"/>
  <c r="V274" i="2"/>
  <c r="P274" i="2" s="1"/>
  <c r="BE274" i="2" s="1"/>
  <c r="BI273" i="2"/>
  <c r="BH273" i="2"/>
  <c r="BG273" i="2"/>
  <c r="BF273" i="2"/>
  <c r="X273" i="2"/>
  <c r="W273" i="2"/>
  <c r="AD273" i="2"/>
  <c r="AB273" i="2"/>
  <c r="Z273" i="2"/>
  <c r="V273" i="2"/>
  <c r="BK273" i="2" s="1"/>
  <c r="BI271" i="2"/>
  <c r="BH271" i="2"/>
  <c r="BG271" i="2"/>
  <c r="BF271" i="2"/>
  <c r="X271" i="2"/>
  <c r="W271" i="2"/>
  <c r="AD271" i="2"/>
  <c r="AB271" i="2"/>
  <c r="Z271" i="2"/>
  <c r="V271" i="2"/>
  <c r="P271" i="2" s="1"/>
  <c r="BE271" i="2" s="1"/>
  <c r="BI269" i="2"/>
  <c r="BH269" i="2"/>
  <c r="BG269" i="2"/>
  <c r="BF269" i="2"/>
  <c r="X269" i="2"/>
  <c r="W269" i="2"/>
  <c r="AD269" i="2"/>
  <c r="AB269" i="2"/>
  <c r="Z269" i="2"/>
  <c r="V269" i="2"/>
  <c r="BK269" i="2" s="1"/>
  <c r="BI268" i="2"/>
  <c r="BH268" i="2"/>
  <c r="BG268" i="2"/>
  <c r="BF268" i="2"/>
  <c r="X268" i="2"/>
  <c r="W268" i="2"/>
  <c r="AD268" i="2"/>
  <c r="AB268" i="2"/>
  <c r="Z268" i="2"/>
  <c r="BK268" i="2"/>
  <c r="V268" i="2"/>
  <c r="P268" i="2" s="1"/>
  <c r="BE268" i="2" s="1"/>
  <c r="BI266" i="2"/>
  <c r="BH266" i="2"/>
  <c r="BG266" i="2"/>
  <c r="BF266" i="2"/>
  <c r="X266" i="2"/>
  <c r="W266" i="2"/>
  <c r="AD266" i="2"/>
  <c r="AB266" i="2"/>
  <c r="Z266" i="2"/>
  <c r="V266" i="2"/>
  <c r="P266" i="2" s="1"/>
  <c r="BE266" i="2" s="1"/>
  <c r="BI265" i="2"/>
  <c r="BH265" i="2"/>
  <c r="BG265" i="2"/>
  <c r="BF265" i="2"/>
  <c r="X265" i="2"/>
  <c r="W265" i="2"/>
  <c r="AD265" i="2"/>
  <c r="AB265" i="2"/>
  <c r="Z265" i="2"/>
  <c r="P265" i="2"/>
  <c r="BE265" i="2" s="1"/>
  <c r="V265" i="2"/>
  <c r="BK265" i="2" s="1"/>
  <c r="BI264" i="2"/>
  <c r="BH264" i="2"/>
  <c r="BG264" i="2"/>
  <c r="BF264" i="2"/>
  <c r="X264" i="2"/>
  <c r="W264" i="2"/>
  <c r="AD264" i="2"/>
  <c r="AD263" i="2" s="1"/>
  <c r="AB264" i="2"/>
  <c r="AB263" i="2" s="1"/>
  <c r="Z264" i="2"/>
  <c r="Z263" i="2" s="1"/>
  <c r="V264" i="2"/>
  <c r="P264" i="2" s="1"/>
  <c r="BE264" i="2" s="1"/>
  <c r="BI262" i="2"/>
  <c r="BH262" i="2"/>
  <c r="BG262" i="2"/>
  <c r="BF262" i="2"/>
  <c r="X262" i="2"/>
  <c r="X261" i="2" s="1"/>
  <c r="K100" i="2" s="1"/>
  <c r="W262" i="2"/>
  <c r="W261" i="2" s="1"/>
  <c r="H100" i="2" s="1"/>
  <c r="AD262" i="2"/>
  <c r="AD261" i="2" s="1"/>
  <c r="AB262" i="2"/>
  <c r="AB261" i="2" s="1"/>
  <c r="Z262" i="2"/>
  <c r="Z261" i="2" s="1"/>
  <c r="V262" i="2"/>
  <c r="P262" i="2" s="1"/>
  <c r="BE262" i="2" s="1"/>
  <c r="BI260" i="2"/>
  <c r="BH260" i="2"/>
  <c r="BG260" i="2"/>
  <c r="BF260" i="2"/>
  <c r="X260" i="2"/>
  <c r="W260" i="2"/>
  <c r="AD260" i="2"/>
  <c r="AB260" i="2"/>
  <c r="Z260" i="2"/>
  <c r="V260" i="2"/>
  <c r="P260" i="2" s="1"/>
  <c r="BE260" i="2" s="1"/>
  <c r="BI259" i="2"/>
  <c r="BH259" i="2"/>
  <c r="BG259" i="2"/>
  <c r="BF259" i="2"/>
  <c r="X259" i="2"/>
  <c r="W259" i="2"/>
  <c r="AD259" i="2"/>
  <c r="AB259" i="2"/>
  <c r="Z259" i="2"/>
  <c r="V259" i="2"/>
  <c r="BK259" i="2" s="1"/>
  <c r="BI258" i="2"/>
  <c r="BH258" i="2"/>
  <c r="BG258" i="2"/>
  <c r="BF258" i="2"/>
  <c r="X258" i="2"/>
  <c r="W258" i="2"/>
  <c r="AD258" i="2"/>
  <c r="AB258" i="2"/>
  <c r="Z258" i="2"/>
  <c r="BK258" i="2"/>
  <c r="V258" i="2"/>
  <c r="P258" i="2" s="1"/>
  <c r="BE258" i="2" s="1"/>
  <c r="BI257" i="2"/>
  <c r="BH257" i="2"/>
  <c r="BG257" i="2"/>
  <c r="BF257" i="2"/>
  <c r="X257" i="2"/>
  <c r="X256" i="2" s="1"/>
  <c r="W257" i="2"/>
  <c r="AD257" i="2"/>
  <c r="AD256" i="2" s="1"/>
  <c r="AB257" i="2"/>
  <c r="AB256" i="2" s="1"/>
  <c r="Z257" i="2"/>
  <c r="Z256" i="2" s="1"/>
  <c r="V257" i="2"/>
  <c r="BK257" i="2" s="1"/>
  <c r="BI254" i="2"/>
  <c r="BH254" i="2"/>
  <c r="BG254" i="2"/>
  <c r="BF254" i="2"/>
  <c r="X254" i="2"/>
  <c r="W254" i="2"/>
  <c r="AD254" i="2"/>
  <c r="AB254" i="2"/>
  <c r="Z254" i="2"/>
  <c r="V254" i="2"/>
  <c r="P254" i="2" s="1"/>
  <c r="BE254" i="2" s="1"/>
  <c r="BI253" i="2"/>
  <c r="BH253" i="2"/>
  <c r="BG253" i="2"/>
  <c r="BF253" i="2"/>
  <c r="X253" i="2"/>
  <c r="W253" i="2"/>
  <c r="AD253" i="2"/>
  <c r="AB253" i="2"/>
  <c r="Z253" i="2"/>
  <c r="V253" i="2"/>
  <c r="BK253" i="2" s="1"/>
  <c r="BI252" i="2"/>
  <c r="BH252" i="2"/>
  <c r="BG252" i="2"/>
  <c r="BF252" i="2"/>
  <c r="X252" i="2"/>
  <c r="W252" i="2"/>
  <c r="AD252" i="2"/>
  <c r="AB252" i="2"/>
  <c r="Z252" i="2"/>
  <c r="V252" i="2"/>
  <c r="P252" i="2" s="1"/>
  <c r="BE252" i="2" s="1"/>
  <c r="BI251" i="2"/>
  <c r="BH251" i="2"/>
  <c r="BG251" i="2"/>
  <c r="BF251" i="2"/>
  <c r="X251" i="2"/>
  <c r="W251" i="2"/>
  <c r="AD251" i="2"/>
  <c r="AB251" i="2"/>
  <c r="Z251" i="2"/>
  <c r="V251" i="2"/>
  <c r="BK251" i="2" s="1"/>
  <c r="BI250" i="2"/>
  <c r="BH250" i="2"/>
  <c r="BG250" i="2"/>
  <c r="BF250" i="2"/>
  <c r="X250" i="2"/>
  <c r="W250" i="2"/>
  <c r="AD250" i="2"/>
  <c r="AB250" i="2"/>
  <c r="Z250" i="2"/>
  <c r="V250" i="2"/>
  <c r="P250" i="2" s="1"/>
  <c r="BE250" i="2" s="1"/>
  <c r="BI249" i="2"/>
  <c r="BH249" i="2"/>
  <c r="BG249" i="2"/>
  <c r="BF249" i="2"/>
  <c r="X249" i="2"/>
  <c r="W249" i="2"/>
  <c r="AD249" i="2"/>
  <c r="AB249" i="2"/>
  <c r="Z249" i="2"/>
  <c r="V249" i="2"/>
  <c r="BK249" i="2" s="1"/>
  <c r="BI248" i="2"/>
  <c r="BH248" i="2"/>
  <c r="BG248" i="2"/>
  <c r="BF248" i="2"/>
  <c r="X248" i="2"/>
  <c r="W248" i="2"/>
  <c r="AD248" i="2"/>
  <c r="AB248" i="2"/>
  <c r="Z248" i="2"/>
  <c r="V248" i="2"/>
  <c r="P248" i="2" s="1"/>
  <c r="BE248" i="2" s="1"/>
  <c r="BI247" i="2"/>
  <c r="BH247" i="2"/>
  <c r="BG247" i="2"/>
  <c r="BF247" i="2"/>
  <c r="X247" i="2"/>
  <c r="W247" i="2"/>
  <c r="AD247" i="2"/>
  <c r="AB247" i="2"/>
  <c r="Z247" i="2"/>
  <c r="V247" i="2"/>
  <c r="BK247" i="2" s="1"/>
  <c r="BI246" i="2"/>
  <c r="BH246" i="2"/>
  <c r="BG246" i="2"/>
  <c r="BF246" i="2"/>
  <c r="X246" i="2"/>
  <c r="W246" i="2"/>
  <c r="AD246" i="2"/>
  <c r="AB246" i="2"/>
  <c r="Z246" i="2"/>
  <c r="V246" i="2"/>
  <c r="P246" i="2" s="1"/>
  <c r="BE246" i="2" s="1"/>
  <c r="BI245" i="2"/>
  <c r="BH245" i="2"/>
  <c r="BG245" i="2"/>
  <c r="BF245" i="2"/>
  <c r="X245" i="2"/>
  <c r="W245" i="2"/>
  <c r="AD245" i="2"/>
  <c r="AB245" i="2"/>
  <c r="Z245" i="2"/>
  <c r="V245" i="2"/>
  <c r="BK245" i="2" s="1"/>
  <c r="BI244" i="2"/>
  <c r="BH244" i="2"/>
  <c r="BG244" i="2"/>
  <c r="BF244" i="2"/>
  <c r="X244" i="2"/>
  <c r="W244" i="2"/>
  <c r="AD244" i="2"/>
  <c r="AB244" i="2"/>
  <c r="Z244" i="2"/>
  <c r="V244" i="2"/>
  <c r="P244" i="2" s="1"/>
  <c r="BE244" i="2" s="1"/>
  <c r="BI243" i="2"/>
  <c r="BH243" i="2"/>
  <c r="BG243" i="2"/>
  <c r="BF243" i="2"/>
  <c r="X243" i="2"/>
  <c r="W243" i="2"/>
  <c r="AD243" i="2"/>
  <c r="AB243" i="2"/>
  <c r="Z243" i="2"/>
  <c r="P243" i="2"/>
  <c r="BE243" i="2" s="1"/>
  <c r="V243" i="2"/>
  <c r="BK243" i="2" s="1"/>
  <c r="BI242" i="2"/>
  <c r="BH242" i="2"/>
  <c r="BG242" i="2"/>
  <c r="BF242" i="2"/>
  <c r="X242" i="2"/>
  <c r="W242" i="2"/>
  <c r="AD242" i="2"/>
  <c r="AB242" i="2"/>
  <c r="Z242" i="2"/>
  <c r="V242" i="2"/>
  <c r="P242" i="2" s="1"/>
  <c r="BE242" i="2" s="1"/>
  <c r="BI241" i="2"/>
  <c r="BH241" i="2"/>
  <c r="BG241" i="2"/>
  <c r="BF241" i="2"/>
  <c r="X241" i="2"/>
  <c r="W241" i="2"/>
  <c r="AD241" i="2"/>
  <c r="AB241" i="2"/>
  <c r="Z241" i="2"/>
  <c r="V241" i="2"/>
  <c r="BK241" i="2" s="1"/>
  <c r="BI240" i="2"/>
  <c r="BH240" i="2"/>
  <c r="BG240" i="2"/>
  <c r="BF240" i="2"/>
  <c r="X240" i="2"/>
  <c r="W240" i="2"/>
  <c r="AD240" i="2"/>
  <c r="AB240" i="2"/>
  <c r="Z240" i="2"/>
  <c r="V240" i="2"/>
  <c r="P240" i="2" s="1"/>
  <c r="BE240" i="2" s="1"/>
  <c r="BI239" i="2"/>
  <c r="BH239" i="2"/>
  <c r="BG239" i="2"/>
  <c r="BF239" i="2"/>
  <c r="X239" i="2"/>
  <c r="W239" i="2"/>
  <c r="AD239" i="2"/>
  <c r="AB239" i="2"/>
  <c r="Z239" i="2"/>
  <c r="P239" i="2"/>
  <c r="BE239" i="2" s="1"/>
  <c r="V239" i="2"/>
  <c r="BK239" i="2" s="1"/>
  <c r="BI238" i="2"/>
  <c r="BH238" i="2"/>
  <c r="BG238" i="2"/>
  <c r="BF238" i="2"/>
  <c r="X238" i="2"/>
  <c r="W238" i="2"/>
  <c r="AD238" i="2"/>
  <c r="AB238" i="2"/>
  <c r="Z238" i="2"/>
  <c r="V238" i="2"/>
  <c r="P238" i="2" s="1"/>
  <c r="BE238" i="2" s="1"/>
  <c r="BI237" i="2"/>
  <c r="BH237" i="2"/>
  <c r="BG237" i="2"/>
  <c r="BF237" i="2"/>
  <c r="X237" i="2"/>
  <c r="W237" i="2"/>
  <c r="AD237" i="2"/>
  <c r="AB237" i="2"/>
  <c r="Z237" i="2"/>
  <c r="V237" i="2"/>
  <c r="BK237" i="2" s="1"/>
  <c r="BI236" i="2"/>
  <c r="BH236" i="2"/>
  <c r="BG236" i="2"/>
  <c r="BF236" i="2"/>
  <c r="X236" i="2"/>
  <c r="W236" i="2"/>
  <c r="AD236" i="2"/>
  <c r="AB236" i="2"/>
  <c r="Z236" i="2"/>
  <c r="V236" i="2"/>
  <c r="P236" i="2" s="1"/>
  <c r="BE236" i="2" s="1"/>
  <c r="BI235" i="2"/>
  <c r="BH235" i="2"/>
  <c r="BG235" i="2"/>
  <c r="BF235" i="2"/>
  <c r="X235" i="2"/>
  <c r="W235" i="2"/>
  <c r="W234" i="2" s="1"/>
  <c r="H97" i="2" s="1"/>
  <c r="AD235" i="2"/>
  <c r="AD234" i="2" s="1"/>
  <c r="AB235" i="2"/>
  <c r="Z235" i="2"/>
  <c r="P235" i="2"/>
  <c r="BE235" i="2" s="1"/>
  <c r="V235" i="2"/>
  <c r="BK235" i="2" s="1"/>
  <c r="BI233" i="2"/>
  <c r="BH233" i="2"/>
  <c r="BG233" i="2"/>
  <c r="BF233" i="2"/>
  <c r="X233" i="2"/>
  <c r="W233" i="2"/>
  <c r="AD233" i="2"/>
  <c r="AB233" i="2"/>
  <c r="Z233" i="2"/>
  <c r="P233" i="2"/>
  <c r="BE233" i="2" s="1"/>
  <c r="V233" i="2"/>
  <c r="BK233" i="2" s="1"/>
  <c r="BI232" i="2"/>
  <c r="BH232" i="2"/>
  <c r="BG232" i="2"/>
  <c r="BF232" i="2"/>
  <c r="X232" i="2"/>
  <c r="W232" i="2"/>
  <c r="AD232" i="2"/>
  <c r="AB232" i="2"/>
  <c r="Z232" i="2"/>
  <c r="V232" i="2"/>
  <c r="P232" i="2" s="1"/>
  <c r="BE232" i="2" s="1"/>
  <c r="BI231" i="2"/>
  <c r="BH231" i="2"/>
  <c r="BG231" i="2"/>
  <c r="BF231" i="2"/>
  <c r="X231" i="2"/>
  <c r="W231" i="2"/>
  <c r="AD231" i="2"/>
  <c r="AB231" i="2"/>
  <c r="Z231" i="2"/>
  <c r="V231" i="2"/>
  <c r="BK231" i="2" s="1"/>
  <c r="BI230" i="2"/>
  <c r="BH230" i="2"/>
  <c r="BG230" i="2"/>
  <c r="BF230" i="2"/>
  <c r="X230" i="2"/>
  <c r="W230" i="2"/>
  <c r="AD230" i="2"/>
  <c r="AB230" i="2"/>
  <c r="Z230" i="2"/>
  <c r="V230" i="2"/>
  <c r="P230" i="2" s="1"/>
  <c r="BE230" i="2" s="1"/>
  <c r="BI229" i="2"/>
  <c r="BH229" i="2"/>
  <c r="BG229" i="2"/>
  <c r="BF229" i="2"/>
  <c r="X229" i="2"/>
  <c r="W229" i="2"/>
  <c r="AD229" i="2"/>
  <c r="AB229" i="2"/>
  <c r="Z229" i="2"/>
  <c r="V229" i="2"/>
  <c r="BK229" i="2" s="1"/>
  <c r="BI228" i="2"/>
  <c r="BH228" i="2"/>
  <c r="BG228" i="2"/>
  <c r="BF228" i="2"/>
  <c r="X228" i="2"/>
  <c r="W228" i="2"/>
  <c r="AD228" i="2"/>
  <c r="AB228" i="2"/>
  <c r="Z228" i="2"/>
  <c r="V228" i="2"/>
  <c r="P228" i="2" s="1"/>
  <c r="BE228" i="2" s="1"/>
  <c r="BI227" i="2"/>
  <c r="BH227" i="2"/>
  <c r="BG227" i="2"/>
  <c r="BF227" i="2"/>
  <c r="X227" i="2"/>
  <c r="W227" i="2"/>
  <c r="AD227" i="2"/>
  <c r="AB227" i="2"/>
  <c r="Z227" i="2"/>
  <c r="V227" i="2"/>
  <c r="BK227" i="2" s="1"/>
  <c r="BI226" i="2"/>
  <c r="BH226" i="2"/>
  <c r="BG226" i="2"/>
  <c r="BF226" i="2"/>
  <c r="X226" i="2"/>
  <c r="W226" i="2"/>
  <c r="AD226" i="2"/>
  <c r="AD225" i="2" s="1"/>
  <c r="AD224" i="2" s="1"/>
  <c r="AB226" i="2"/>
  <c r="Z226" i="2"/>
  <c r="V226" i="2"/>
  <c r="P226" i="2" s="1"/>
  <c r="BE226" i="2" s="1"/>
  <c r="BI223" i="2"/>
  <c r="BH223" i="2"/>
  <c r="BG223" i="2"/>
  <c r="BF223" i="2"/>
  <c r="X223" i="2"/>
  <c r="W223" i="2"/>
  <c r="AD223" i="2"/>
  <c r="AB223" i="2"/>
  <c r="Z223" i="2"/>
  <c r="V223" i="2"/>
  <c r="BK223" i="2" s="1"/>
  <c r="BI222" i="2"/>
  <c r="BH222" i="2"/>
  <c r="BG222" i="2"/>
  <c r="BF222" i="2"/>
  <c r="X222" i="2"/>
  <c r="W222" i="2"/>
  <c r="AD222" i="2"/>
  <c r="AB222" i="2"/>
  <c r="Z222" i="2"/>
  <c r="V222" i="2"/>
  <c r="P222" i="2" s="1"/>
  <c r="BE222" i="2" s="1"/>
  <c r="BI221" i="2"/>
  <c r="BH221" i="2"/>
  <c r="BG221" i="2"/>
  <c r="BF221" i="2"/>
  <c r="X221" i="2"/>
  <c r="W221" i="2"/>
  <c r="AD221" i="2"/>
  <c r="AB221" i="2"/>
  <c r="Z221" i="2"/>
  <c r="V221" i="2"/>
  <c r="BK221" i="2" s="1"/>
  <c r="BI220" i="2"/>
  <c r="BH220" i="2"/>
  <c r="BG220" i="2"/>
  <c r="BF220" i="2"/>
  <c r="X220" i="2"/>
  <c r="W220" i="2"/>
  <c r="AD220" i="2"/>
  <c r="AB220" i="2"/>
  <c r="Z220" i="2"/>
  <c r="V220" i="2"/>
  <c r="P220" i="2" s="1"/>
  <c r="BE220" i="2" s="1"/>
  <c r="BI219" i="2"/>
  <c r="BH219" i="2"/>
  <c r="BG219" i="2"/>
  <c r="BF219" i="2"/>
  <c r="X219" i="2"/>
  <c r="W219" i="2"/>
  <c r="AD219" i="2"/>
  <c r="AB219" i="2"/>
  <c r="Z219" i="2"/>
  <c r="V219" i="2"/>
  <c r="BK219" i="2" s="1"/>
  <c r="BI218" i="2"/>
  <c r="BH218" i="2"/>
  <c r="BG218" i="2"/>
  <c r="BF218" i="2"/>
  <c r="X218" i="2"/>
  <c r="W218" i="2"/>
  <c r="AD218" i="2"/>
  <c r="AB218" i="2"/>
  <c r="Z218" i="2"/>
  <c r="V218" i="2"/>
  <c r="P218" i="2" s="1"/>
  <c r="BE218" i="2" s="1"/>
  <c r="BI216" i="2"/>
  <c r="BH216" i="2"/>
  <c r="BG216" i="2"/>
  <c r="BF216" i="2"/>
  <c r="X216" i="2"/>
  <c r="W216" i="2"/>
  <c r="AD216" i="2"/>
  <c r="AB216" i="2"/>
  <c r="Z216" i="2"/>
  <c r="BK216" i="2"/>
  <c r="V216" i="2"/>
  <c r="P216" i="2" s="1"/>
  <c r="BE216" i="2" s="1"/>
  <c r="BI215" i="2"/>
  <c r="BH215" i="2"/>
  <c r="BG215" i="2"/>
  <c r="BF215" i="2"/>
  <c r="X215" i="2"/>
  <c r="W215" i="2"/>
  <c r="AD215" i="2"/>
  <c r="AB215" i="2"/>
  <c r="Z215" i="2"/>
  <c r="BK215" i="2"/>
  <c r="V215" i="2"/>
  <c r="P215" i="2" s="1"/>
  <c r="BE215" i="2" s="1"/>
  <c r="BI214" i="2"/>
  <c r="BH214" i="2"/>
  <c r="BG214" i="2"/>
  <c r="BF214" i="2"/>
  <c r="X214" i="2"/>
  <c r="W214" i="2"/>
  <c r="AD214" i="2"/>
  <c r="AB214" i="2"/>
  <c r="Z214" i="2"/>
  <c r="V214" i="2"/>
  <c r="BK214" i="2" s="1"/>
  <c r="BI213" i="2"/>
  <c r="BH213" i="2"/>
  <c r="BG213" i="2"/>
  <c r="BF213" i="2"/>
  <c r="X213" i="2"/>
  <c r="W213" i="2"/>
  <c r="AD213" i="2"/>
  <c r="AB213" i="2"/>
  <c r="Z213" i="2"/>
  <c r="V213" i="2"/>
  <c r="P213" i="2" s="1"/>
  <c r="BE213" i="2" s="1"/>
  <c r="BI211" i="2"/>
  <c r="BH211" i="2"/>
  <c r="BG211" i="2"/>
  <c r="BF211" i="2"/>
  <c r="X211" i="2"/>
  <c r="W211" i="2"/>
  <c r="AD211" i="2"/>
  <c r="AB211" i="2"/>
  <c r="Z211" i="2"/>
  <c r="P211" i="2"/>
  <c r="BE211" i="2" s="1"/>
  <c r="V211" i="2"/>
  <c r="BK211" i="2" s="1"/>
  <c r="BI210" i="2"/>
  <c r="BH210" i="2"/>
  <c r="BG210" i="2"/>
  <c r="BF210" i="2"/>
  <c r="X210" i="2"/>
  <c r="W210" i="2"/>
  <c r="AD210" i="2"/>
  <c r="AB210" i="2"/>
  <c r="Z210" i="2"/>
  <c r="V210" i="2"/>
  <c r="P210" i="2" s="1"/>
  <c r="BE210" i="2" s="1"/>
  <c r="BI209" i="2"/>
  <c r="BH209" i="2"/>
  <c r="BG209" i="2"/>
  <c r="BF209" i="2"/>
  <c r="X209" i="2"/>
  <c r="W209" i="2"/>
  <c r="AD209" i="2"/>
  <c r="AB209" i="2"/>
  <c r="Z209" i="2"/>
  <c r="V209" i="2"/>
  <c r="BK209" i="2" s="1"/>
  <c r="BI208" i="2"/>
  <c r="BH208" i="2"/>
  <c r="BG208" i="2"/>
  <c r="BF208" i="2"/>
  <c r="X208" i="2"/>
  <c r="W208" i="2"/>
  <c r="AD208" i="2"/>
  <c r="AB208" i="2"/>
  <c r="Z208" i="2"/>
  <c r="V208" i="2"/>
  <c r="P208" i="2" s="1"/>
  <c r="BE208" i="2" s="1"/>
  <c r="BI207" i="2"/>
  <c r="BH207" i="2"/>
  <c r="BG207" i="2"/>
  <c r="BF207" i="2"/>
  <c r="X207" i="2"/>
  <c r="W207" i="2"/>
  <c r="AD207" i="2"/>
  <c r="AB207" i="2"/>
  <c r="Z207" i="2"/>
  <c r="V207" i="2"/>
  <c r="BK207" i="2" s="1"/>
  <c r="BI206" i="2"/>
  <c r="BH206" i="2"/>
  <c r="BG206" i="2"/>
  <c r="BF206" i="2"/>
  <c r="X206" i="2"/>
  <c r="W206" i="2"/>
  <c r="AD206" i="2"/>
  <c r="AB206" i="2"/>
  <c r="Z206" i="2"/>
  <c r="V206" i="2"/>
  <c r="P206" i="2" s="1"/>
  <c r="BE206" i="2" s="1"/>
  <c r="BI205" i="2"/>
  <c r="BH205" i="2"/>
  <c r="BG205" i="2"/>
  <c r="BF205" i="2"/>
  <c r="X205" i="2"/>
  <c r="W205" i="2"/>
  <c r="AD205" i="2"/>
  <c r="AB205" i="2"/>
  <c r="Z205" i="2"/>
  <c r="V205" i="2"/>
  <c r="BK205" i="2" s="1"/>
  <c r="BI204" i="2"/>
  <c r="BH204" i="2"/>
  <c r="BG204" i="2"/>
  <c r="BF204" i="2"/>
  <c r="X204" i="2"/>
  <c r="W204" i="2"/>
  <c r="AD204" i="2"/>
  <c r="AB204" i="2"/>
  <c r="Z204" i="2"/>
  <c r="V204" i="2"/>
  <c r="P204" i="2" s="1"/>
  <c r="BE204" i="2" s="1"/>
  <c r="BI203" i="2"/>
  <c r="BH203" i="2"/>
  <c r="BG203" i="2"/>
  <c r="BF203" i="2"/>
  <c r="X203" i="2"/>
  <c r="W203" i="2"/>
  <c r="AD203" i="2"/>
  <c r="AB203" i="2"/>
  <c r="Z203" i="2"/>
  <c r="V203" i="2"/>
  <c r="BK203" i="2" s="1"/>
  <c r="BI202" i="2"/>
  <c r="BH202" i="2"/>
  <c r="BG202" i="2"/>
  <c r="BF202" i="2"/>
  <c r="X202" i="2"/>
  <c r="W202" i="2"/>
  <c r="AD202" i="2"/>
  <c r="AB202" i="2"/>
  <c r="Z202" i="2"/>
  <c r="V202" i="2"/>
  <c r="P202" i="2" s="1"/>
  <c r="BE202" i="2" s="1"/>
  <c r="BI201" i="2"/>
  <c r="BH201" i="2"/>
  <c r="BG201" i="2"/>
  <c r="BF201" i="2"/>
  <c r="X201" i="2"/>
  <c r="W201" i="2"/>
  <c r="AD201" i="2"/>
  <c r="AB201" i="2"/>
  <c r="Z201" i="2"/>
  <c r="V201" i="2"/>
  <c r="BK201" i="2" s="1"/>
  <c r="BI200" i="2"/>
  <c r="BH200" i="2"/>
  <c r="BG200" i="2"/>
  <c r="BF200" i="2"/>
  <c r="X200" i="2"/>
  <c r="W200" i="2"/>
  <c r="AD200" i="2"/>
  <c r="AB200" i="2"/>
  <c r="Z200" i="2"/>
  <c r="V200" i="2"/>
  <c r="P200" i="2" s="1"/>
  <c r="BE200" i="2" s="1"/>
  <c r="BI199" i="2"/>
  <c r="BH199" i="2"/>
  <c r="BG199" i="2"/>
  <c r="BF199" i="2"/>
  <c r="X199" i="2"/>
  <c r="W199" i="2"/>
  <c r="AD199" i="2"/>
  <c r="AB199" i="2"/>
  <c r="Z199" i="2"/>
  <c r="BK199" i="2"/>
  <c r="V199" i="2"/>
  <c r="P199" i="2" s="1"/>
  <c r="BE199" i="2" s="1"/>
  <c r="BI198" i="2"/>
  <c r="BH198" i="2"/>
  <c r="BG198" i="2"/>
  <c r="BF198" i="2"/>
  <c r="X198" i="2"/>
  <c r="W198" i="2"/>
  <c r="AD198" i="2"/>
  <c r="AB198" i="2"/>
  <c r="Z198" i="2"/>
  <c r="BK198" i="2"/>
  <c r="V198" i="2"/>
  <c r="P198" i="2" s="1"/>
  <c r="BE198" i="2" s="1"/>
  <c r="BI197" i="2"/>
  <c r="BH197" i="2"/>
  <c r="BG197" i="2"/>
  <c r="BF197" i="2"/>
  <c r="X197" i="2"/>
  <c r="W197" i="2"/>
  <c r="AD197" i="2"/>
  <c r="AB197" i="2"/>
  <c r="Z197" i="2"/>
  <c r="V197" i="2"/>
  <c r="BK197" i="2" s="1"/>
  <c r="BI196" i="2"/>
  <c r="BH196" i="2"/>
  <c r="BG196" i="2"/>
  <c r="BF196" i="2"/>
  <c r="X196" i="2"/>
  <c r="W196" i="2"/>
  <c r="AD196" i="2"/>
  <c r="AB196" i="2"/>
  <c r="Z196" i="2"/>
  <c r="V196" i="2"/>
  <c r="P196" i="2" s="1"/>
  <c r="BE196" i="2" s="1"/>
  <c r="BI195" i="2"/>
  <c r="BH195" i="2"/>
  <c r="BG195" i="2"/>
  <c r="BF195" i="2"/>
  <c r="X195" i="2"/>
  <c r="W195" i="2"/>
  <c r="AD195" i="2"/>
  <c r="AB195" i="2"/>
  <c r="Z195" i="2"/>
  <c r="P195" i="2"/>
  <c r="BE195" i="2" s="1"/>
  <c r="V195" i="2"/>
  <c r="BK195" i="2" s="1"/>
  <c r="BI194" i="2"/>
  <c r="BH194" i="2"/>
  <c r="BG194" i="2"/>
  <c r="BF194" i="2"/>
  <c r="X194" i="2"/>
  <c r="W194" i="2"/>
  <c r="AD194" i="2"/>
  <c r="AB194" i="2"/>
  <c r="Z194" i="2"/>
  <c r="V194" i="2"/>
  <c r="P194" i="2" s="1"/>
  <c r="BE194" i="2" s="1"/>
  <c r="BI193" i="2"/>
  <c r="BH193" i="2"/>
  <c r="BG193" i="2"/>
  <c r="BF193" i="2"/>
  <c r="X193" i="2"/>
  <c r="W193" i="2"/>
  <c r="AD193" i="2"/>
  <c r="AB193" i="2"/>
  <c r="Z193" i="2"/>
  <c r="V193" i="2"/>
  <c r="BK193" i="2" s="1"/>
  <c r="BI192" i="2"/>
  <c r="BH192" i="2"/>
  <c r="BG192" i="2"/>
  <c r="BF192" i="2"/>
  <c r="X192" i="2"/>
  <c r="W192" i="2"/>
  <c r="AD192" i="2"/>
  <c r="AB192" i="2"/>
  <c r="Z192" i="2"/>
  <c r="V192" i="2"/>
  <c r="P192" i="2" s="1"/>
  <c r="BE192" i="2" s="1"/>
  <c r="BI191" i="2"/>
  <c r="BH191" i="2"/>
  <c r="BG191" i="2"/>
  <c r="BF191" i="2"/>
  <c r="X191" i="2"/>
  <c r="W191" i="2"/>
  <c r="AD191" i="2"/>
  <c r="AB191" i="2"/>
  <c r="Z191" i="2"/>
  <c r="V191" i="2"/>
  <c r="BK191" i="2" s="1"/>
  <c r="BI190" i="2"/>
  <c r="BH190" i="2"/>
  <c r="BG190" i="2"/>
  <c r="BF190" i="2"/>
  <c r="X190" i="2"/>
  <c r="W190" i="2"/>
  <c r="AD190" i="2"/>
  <c r="AB190" i="2"/>
  <c r="Z190" i="2"/>
  <c r="V190" i="2"/>
  <c r="P190" i="2" s="1"/>
  <c r="BE190" i="2" s="1"/>
  <c r="BI189" i="2"/>
  <c r="BH189" i="2"/>
  <c r="BG189" i="2"/>
  <c r="BF189" i="2"/>
  <c r="X189" i="2"/>
  <c r="W189" i="2"/>
  <c r="AD189" i="2"/>
  <c r="AB189" i="2"/>
  <c r="Z189" i="2"/>
  <c r="V189" i="2"/>
  <c r="BK189" i="2" s="1"/>
  <c r="BI188" i="2"/>
  <c r="BH188" i="2"/>
  <c r="BG188" i="2"/>
  <c r="BF188" i="2"/>
  <c r="X188" i="2"/>
  <c r="W188" i="2"/>
  <c r="AD188" i="2"/>
  <c r="AB188" i="2"/>
  <c r="Z188" i="2"/>
  <c r="V188" i="2"/>
  <c r="P188" i="2" s="1"/>
  <c r="BE188" i="2" s="1"/>
  <c r="BI187" i="2"/>
  <c r="BH187" i="2"/>
  <c r="BG187" i="2"/>
  <c r="BF187" i="2"/>
  <c r="X187" i="2"/>
  <c r="W187" i="2"/>
  <c r="AD187" i="2"/>
  <c r="AB187" i="2"/>
  <c r="Z187" i="2"/>
  <c r="V187" i="2"/>
  <c r="BK187" i="2" s="1"/>
  <c r="BI186" i="2"/>
  <c r="BH186" i="2"/>
  <c r="BG186" i="2"/>
  <c r="BF186" i="2"/>
  <c r="X186" i="2"/>
  <c r="W186" i="2"/>
  <c r="AD186" i="2"/>
  <c r="AB186" i="2"/>
  <c r="Z186" i="2"/>
  <c r="V186" i="2"/>
  <c r="P186" i="2" s="1"/>
  <c r="BE186" i="2" s="1"/>
  <c r="BI185" i="2"/>
  <c r="BH185" i="2"/>
  <c r="BG185" i="2"/>
  <c r="BF185" i="2"/>
  <c r="X185" i="2"/>
  <c r="W185" i="2"/>
  <c r="AD185" i="2"/>
  <c r="AB185" i="2"/>
  <c r="Z185" i="2"/>
  <c r="V185" i="2"/>
  <c r="BK185" i="2" s="1"/>
  <c r="BI184" i="2"/>
  <c r="BH184" i="2"/>
  <c r="BG184" i="2"/>
  <c r="BF184" i="2"/>
  <c r="X184" i="2"/>
  <c r="W184" i="2"/>
  <c r="AD184" i="2"/>
  <c r="AB184" i="2"/>
  <c r="Z184" i="2"/>
  <c r="V184" i="2"/>
  <c r="P184" i="2" s="1"/>
  <c r="BE184" i="2" s="1"/>
  <c r="BI183" i="2"/>
  <c r="BH183" i="2"/>
  <c r="BG183" i="2"/>
  <c r="BF183" i="2"/>
  <c r="X183" i="2"/>
  <c r="W183" i="2"/>
  <c r="AD183" i="2"/>
  <c r="AB183" i="2"/>
  <c r="Z183" i="2"/>
  <c r="BK183" i="2"/>
  <c r="V183" i="2"/>
  <c r="P183" i="2" s="1"/>
  <c r="BE183" i="2" s="1"/>
  <c r="BI182" i="2"/>
  <c r="BH182" i="2"/>
  <c r="BG182" i="2"/>
  <c r="BF182" i="2"/>
  <c r="X182" i="2"/>
  <c r="W182" i="2"/>
  <c r="AD182" i="2"/>
  <c r="AB182" i="2"/>
  <c r="Z182" i="2"/>
  <c r="BK182" i="2"/>
  <c r="V182" i="2"/>
  <c r="P182" i="2" s="1"/>
  <c r="BE182" i="2" s="1"/>
  <c r="BI181" i="2"/>
  <c r="BH181" i="2"/>
  <c r="BG181" i="2"/>
  <c r="BF181" i="2"/>
  <c r="X181" i="2"/>
  <c r="W181" i="2"/>
  <c r="AD181" i="2"/>
  <c r="AB181" i="2"/>
  <c r="Z181" i="2"/>
  <c r="V181" i="2"/>
  <c r="BK181" i="2" s="1"/>
  <c r="BI180" i="2"/>
  <c r="BH180" i="2"/>
  <c r="BG180" i="2"/>
  <c r="BF180" i="2"/>
  <c r="X180" i="2"/>
  <c r="W180" i="2"/>
  <c r="AD180" i="2"/>
  <c r="AB180" i="2"/>
  <c r="Z180" i="2"/>
  <c r="V180" i="2"/>
  <c r="P180" i="2" s="1"/>
  <c r="BE180" i="2" s="1"/>
  <c r="BI179" i="2"/>
  <c r="BH179" i="2"/>
  <c r="BG179" i="2"/>
  <c r="BF179" i="2"/>
  <c r="X179" i="2"/>
  <c r="W179" i="2"/>
  <c r="AD179" i="2"/>
  <c r="AB179" i="2"/>
  <c r="Z179" i="2"/>
  <c r="P179" i="2"/>
  <c r="BE179" i="2" s="1"/>
  <c r="V179" i="2"/>
  <c r="BK179" i="2" s="1"/>
  <c r="BI178" i="2"/>
  <c r="BH178" i="2"/>
  <c r="BG178" i="2"/>
  <c r="BF178" i="2"/>
  <c r="X178" i="2"/>
  <c r="W178" i="2"/>
  <c r="AD178" i="2"/>
  <c r="AB178" i="2"/>
  <c r="Z178" i="2"/>
  <c r="V178" i="2"/>
  <c r="P178" i="2" s="1"/>
  <c r="BE178" i="2" s="1"/>
  <c r="BI177" i="2"/>
  <c r="BH177" i="2"/>
  <c r="BG177" i="2"/>
  <c r="BF177" i="2"/>
  <c r="X177" i="2"/>
  <c r="W177" i="2"/>
  <c r="AD177" i="2"/>
  <c r="AB177" i="2"/>
  <c r="Z177" i="2"/>
  <c r="V177" i="2"/>
  <c r="BK177" i="2" s="1"/>
  <c r="BI176" i="2"/>
  <c r="BH176" i="2"/>
  <c r="BG176" i="2"/>
  <c r="BF176" i="2"/>
  <c r="X176" i="2"/>
  <c r="W176" i="2"/>
  <c r="AD176" i="2"/>
  <c r="AB176" i="2"/>
  <c r="Z176" i="2"/>
  <c r="V176" i="2"/>
  <c r="P176" i="2" s="1"/>
  <c r="BE176" i="2" s="1"/>
  <c r="BI175" i="2"/>
  <c r="BH175" i="2"/>
  <c r="BG175" i="2"/>
  <c r="BF175" i="2"/>
  <c r="X175" i="2"/>
  <c r="W175" i="2"/>
  <c r="AD175" i="2"/>
  <c r="AB175" i="2"/>
  <c r="Z175" i="2"/>
  <c r="V175" i="2"/>
  <c r="BK175" i="2" s="1"/>
  <c r="BI174" i="2"/>
  <c r="BH174" i="2"/>
  <c r="BG174" i="2"/>
  <c r="BF174" i="2"/>
  <c r="X174" i="2"/>
  <c r="W174" i="2"/>
  <c r="AD174" i="2"/>
  <c r="AB174" i="2"/>
  <c r="Z174" i="2"/>
  <c r="V174" i="2"/>
  <c r="P174" i="2" s="1"/>
  <c r="BE174" i="2" s="1"/>
  <c r="BI173" i="2"/>
  <c r="BH173" i="2"/>
  <c r="BG173" i="2"/>
  <c r="BF173" i="2"/>
  <c r="X173" i="2"/>
  <c r="W173" i="2"/>
  <c r="AD173" i="2"/>
  <c r="AB173" i="2"/>
  <c r="Z173" i="2"/>
  <c r="V173" i="2"/>
  <c r="BK173" i="2" s="1"/>
  <c r="BI172" i="2"/>
  <c r="BH172" i="2"/>
  <c r="BG172" i="2"/>
  <c r="BF172" i="2"/>
  <c r="X172" i="2"/>
  <c r="W172" i="2"/>
  <c r="AD172" i="2"/>
  <c r="AB172" i="2"/>
  <c r="Z172" i="2"/>
  <c r="V172" i="2"/>
  <c r="P172" i="2" s="1"/>
  <c r="BE172" i="2" s="1"/>
  <c r="BI171" i="2"/>
  <c r="BH171" i="2"/>
  <c r="BG171" i="2"/>
  <c r="BF171" i="2"/>
  <c r="X171" i="2"/>
  <c r="W171" i="2"/>
  <c r="AD171" i="2"/>
  <c r="AB171" i="2"/>
  <c r="Z171" i="2"/>
  <c r="V171" i="2"/>
  <c r="BK171" i="2" s="1"/>
  <c r="BI170" i="2"/>
  <c r="BH170" i="2"/>
  <c r="BG170" i="2"/>
  <c r="BF170" i="2"/>
  <c r="X170" i="2"/>
  <c r="W170" i="2"/>
  <c r="AD170" i="2"/>
  <c r="AB170" i="2"/>
  <c r="Z170" i="2"/>
  <c r="V170" i="2"/>
  <c r="P170" i="2" s="1"/>
  <c r="BE170" i="2" s="1"/>
  <c r="BI169" i="2"/>
  <c r="BH169" i="2"/>
  <c r="BG169" i="2"/>
  <c r="BF169" i="2"/>
  <c r="X169" i="2"/>
  <c r="W169" i="2"/>
  <c r="AD169" i="2"/>
  <c r="AB169" i="2"/>
  <c r="Z169" i="2"/>
  <c r="V169" i="2"/>
  <c r="BK169" i="2" s="1"/>
  <c r="BI168" i="2"/>
  <c r="BH168" i="2"/>
  <c r="BG168" i="2"/>
  <c r="BF168" i="2"/>
  <c r="X168" i="2"/>
  <c r="W168" i="2"/>
  <c r="AD168" i="2"/>
  <c r="AB168" i="2"/>
  <c r="Z168" i="2"/>
  <c r="V168" i="2"/>
  <c r="P168" i="2" s="1"/>
  <c r="BE168" i="2" s="1"/>
  <c r="BI167" i="2"/>
  <c r="BH167" i="2"/>
  <c r="BG167" i="2"/>
  <c r="BF167" i="2"/>
  <c r="X167" i="2"/>
  <c r="W167" i="2"/>
  <c r="AD167" i="2"/>
  <c r="AB167" i="2"/>
  <c r="Z167" i="2"/>
  <c r="BK167" i="2"/>
  <c r="V167" i="2"/>
  <c r="P167" i="2" s="1"/>
  <c r="BE167" i="2" s="1"/>
  <c r="BI166" i="2"/>
  <c r="BH166" i="2"/>
  <c r="BG166" i="2"/>
  <c r="BF166" i="2"/>
  <c r="X166" i="2"/>
  <c r="W166" i="2"/>
  <c r="AD166" i="2"/>
  <c r="AB166" i="2"/>
  <c r="Z166" i="2"/>
  <c r="BK166" i="2"/>
  <c r="V166" i="2"/>
  <c r="P166" i="2" s="1"/>
  <c r="BE166" i="2" s="1"/>
  <c r="BI165" i="2"/>
  <c r="BH165" i="2"/>
  <c r="BG165" i="2"/>
  <c r="BF165" i="2"/>
  <c r="X165" i="2"/>
  <c r="W165" i="2"/>
  <c r="AD165" i="2"/>
  <c r="AB165" i="2"/>
  <c r="Z165" i="2"/>
  <c r="V165" i="2"/>
  <c r="BK165" i="2" s="1"/>
  <c r="BI164" i="2"/>
  <c r="BH164" i="2"/>
  <c r="BG164" i="2"/>
  <c r="BF164" i="2"/>
  <c r="X164" i="2"/>
  <c r="W164" i="2"/>
  <c r="AD164" i="2"/>
  <c r="AB164" i="2"/>
  <c r="Z164" i="2"/>
  <c r="V164" i="2"/>
  <c r="P164" i="2" s="1"/>
  <c r="BE164" i="2" s="1"/>
  <c r="BI163" i="2"/>
  <c r="BH163" i="2"/>
  <c r="BG163" i="2"/>
  <c r="BF163" i="2"/>
  <c r="X163" i="2"/>
  <c r="W163" i="2"/>
  <c r="AD163" i="2"/>
  <c r="AB163" i="2"/>
  <c r="Z163" i="2"/>
  <c r="P163" i="2"/>
  <c r="BE163" i="2" s="1"/>
  <c r="V163" i="2"/>
  <c r="BK163" i="2" s="1"/>
  <c r="BI162" i="2"/>
  <c r="BH162" i="2"/>
  <c r="BG162" i="2"/>
  <c r="BF162" i="2"/>
  <c r="X162" i="2"/>
  <c r="W162" i="2"/>
  <c r="AD162" i="2"/>
  <c r="AB162" i="2"/>
  <c r="Z162" i="2"/>
  <c r="V162" i="2"/>
  <c r="P162" i="2" s="1"/>
  <c r="BE162" i="2" s="1"/>
  <c r="BI161" i="2"/>
  <c r="BH161" i="2"/>
  <c r="BG161" i="2"/>
  <c r="BF161" i="2"/>
  <c r="X161" i="2"/>
  <c r="W161" i="2"/>
  <c r="AD161" i="2"/>
  <c r="AB161" i="2"/>
  <c r="Z161" i="2"/>
  <c r="V161" i="2"/>
  <c r="BK161" i="2" s="1"/>
  <c r="BI160" i="2"/>
  <c r="BH160" i="2"/>
  <c r="BG160" i="2"/>
  <c r="BF160" i="2"/>
  <c r="X160" i="2"/>
  <c r="W160" i="2"/>
  <c r="AD160" i="2"/>
  <c r="AB160" i="2"/>
  <c r="Z160" i="2"/>
  <c r="V160" i="2"/>
  <c r="P160" i="2" s="1"/>
  <c r="BE160" i="2" s="1"/>
  <c r="BI159" i="2"/>
  <c r="BH159" i="2"/>
  <c r="BG159" i="2"/>
  <c r="BF159" i="2"/>
  <c r="X159" i="2"/>
  <c r="W159" i="2"/>
  <c r="AD159" i="2"/>
  <c r="AB159" i="2"/>
  <c r="Z159" i="2"/>
  <c r="V159" i="2"/>
  <c r="BK159" i="2" s="1"/>
  <c r="BI158" i="2"/>
  <c r="BH158" i="2"/>
  <c r="BG158" i="2"/>
  <c r="BF158" i="2"/>
  <c r="X158" i="2"/>
  <c r="W158" i="2"/>
  <c r="AD158" i="2"/>
  <c r="AB158" i="2"/>
  <c r="Z158" i="2"/>
  <c r="V158" i="2"/>
  <c r="P158" i="2" s="1"/>
  <c r="BE158" i="2" s="1"/>
  <c r="BI157" i="2"/>
  <c r="BH157" i="2"/>
  <c r="BG157" i="2"/>
  <c r="BF157" i="2"/>
  <c r="X157" i="2"/>
  <c r="W157" i="2"/>
  <c r="AD157" i="2"/>
  <c r="AB157" i="2"/>
  <c r="Z157" i="2"/>
  <c r="V157" i="2"/>
  <c r="BK157" i="2" s="1"/>
  <c r="BI156" i="2"/>
  <c r="BH156" i="2"/>
  <c r="BG156" i="2"/>
  <c r="BF156" i="2"/>
  <c r="X156" i="2"/>
  <c r="W156" i="2"/>
  <c r="AD156" i="2"/>
  <c r="AB156" i="2"/>
  <c r="Z156" i="2"/>
  <c r="V156" i="2"/>
  <c r="P156" i="2" s="1"/>
  <c r="BE156" i="2" s="1"/>
  <c r="BI155" i="2"/>
  <c r="BH155" i="2"/>
  <c r="BG155" i="2"/>
  <c r="BF155" i="2"/>
  <c r="X155" i="2"/>
  <c r="W155" i="2"/>
  <c r="AD155" i="2"/>
  <c r="AB155" i="2"/>
  <c r="Z155" i="2"/>
  <c r="V155" i="2"/>
  <c r="BK155" i="2" s="1"/>
  <c r="BI154" i="2"/>
  <c r="BH154" i="2"/>
  <c r="BG154" i="2"/>
  <c r="BF154" i="2"/>
  <c r="X154" i="2"/>
  <c r="W154" i="2"/>
  <c r="AD154" i="2"/>
  <c r="AB154" i="2"/>
  <c r="Z154" i="2"/>
  <c r="V154" i="2"/>
  <c r="P154" i="2" s="1"/>
  <c r="BE154" i="2" s="1"/>
  <c r="BI153" i="2"/>
  <c r="BH153" i="2"/>
  <c r="BG153" i="2"/>
  <c r="BF153" i="2"/>
  <c r="X153" i="2"/>
  <c r="W153" i="2"/>
  <c r="AD153" i="2"/>
  <c r="AB153" i="2"/>
  <c r="Z153" i="2"/>
  <c r="V153" i="2"/>
  <c r="BK153" i="2" s="1"/>
  <c r="BI152" i="2"/>
  <c r="BH152" i="2"/>
  <c r="BG152" i="2"/>
  <c r="BF152" i="2"/>
  <c r="X152" i="2"/>
  <c r="W152" i="2"/>
  <c r="AD152" i="2"/>
  <c r="AB152" i="2"/>
  <c r="Z152" i="2"/>
  <c r="V152" i="2"/>
  <c r="P152" i="2" s="1"/>
  <c r="BE152" i="2" s="1"/>
  <c r="BI151" i="2"/>
  <c r="BH151" i="2"/>
  <c r="BG151" i="2"/>
  <c r="BF151" i="2"/>
  <c r="X151" i="2"/>
  <c r="W151" i="2"/>
  <c r="AD151" i="2"/>
  <c r="AB151" i="2"/>
  <c r="Z151" i="2"/>
  <c r="BK151" i="2"/>
  <c r="V151" i="2"/>
  <c r="P151" i="2" s="1"/>
  <c r="BE151" i="2" s="1"/>
  <c r="BI150" i="2"/>
  <c r="BH150" i="2"/>
  <c r="BG150" i="2"/>
  <c r="BF150" i="2"/>
  <c r="X150" i="2"/>
  <c r="W150" i="2"/>
  <c r="AD150" i="2"/>
  <c r="AB150" i="2"/>
  <c r="Z150" i="2"/>
  <c r="BK150" i="2"/>
  <c r="V150" i="2"/>
  <c r="P150" i="2" s="1"/>
  <c r="BE150" i="2" s="1"/>
  <c r="BI149" i="2"/>
  <c r="BH149" i="2"/>
  <c r="BG149" i="2"/>
  <c r="BF149" i="2"/>
  <c r="X149" i="2"/>
  <c r="W149" i="2"/>
  <c r="AD149" i="2"/>
  <c r="AB149" i="2"/>
  <c r="Z149" i="2"/>
  <c r="V149" i="2"/>
  <c r="BK149" i="2" s="1"/>
  <c r="BI148" i="2"/>
  <c r="BH148" i="2"/>
  <c r="BG148" i="2"/>
  <c r="BF148" i="2"/>
  <c r="X148" i="2"/>
  <c r="W148" i="2"/>
  <c r="AD148" i="2"/>
  <c r="AB148" i="2"/>
  <c r="Z148" i="2"/>
  <c r="V148" i="2"/>
  <c r="P148" i="2" s="1"/>
  <c r="BE148" i="2" s="1"/>
  <c r="BI147" i="2"/>
  <c r="BH147" i="2"/>
  <c r="BG147" i="2"/>
  <c r="BF147" i="2"/>
  <c r="X147" i="2"/>
  <c r="W147" i="2"/>
  <c r="AD147" i="2"/>
  <c r="AB147" i="2"/>
  <c r="Z147" i="2"/>
  <c r="P147" i="2"/>
  <c r="BE147" i="2" s="1"/>
  <c r="V147" i="2"/>
  <c r="BK147" i="2" s="1"/>
  <c r="BI146" i="2"/>
  <c r="BH146" i="2"/>
  <c r="BG146" i="2"/>
  <c r="BF146" i="2"/>
  <c r="X146" i="2"/>
  <c r="W146" i="2"/>
  <c r="AD146" i="2"/>
  <c r="AB146" i="2"/>
  <c r="Z146" i="2"/>
  <c r="V146" i="2"/>
  <c r="P146" i="2" s="1"/>
  <c r="BE146" i="2" s="1"/>
  <c r="BI145" i="2"/>
  <c r="BH145" i="2"/>
  <c r="BG145" i="2"/>
  <c r="BF145" i="2"/>
  <c r="X145" i="2"/>
  <c r="W145" i="2"/>
  <c r="AD145" i="2"/>
  <c r="AB145" i="2"/>
  <c r="Z145" i="2"/>
  <c r="V145" i="2"/>
  <c r="BK145" i="2" s="1"/>
  <c r="BI144" i="2"/>
  <c r="BH144" i="2"/>
  <c r="BG144" i="2"/>
  <c r="BF144" i="2"/>
  <c r="X144" i="2"/>
  <c r="W144" i="2"/>
  <c r="AD144" i="2"/>
  <c r="AB144" i="2"/>
  <c r="Z144" i="2"/>
  <c r="V144" i="2"/>
  <c r="P144" i="2" s="1"/>
  <c r="BE144" i="2" s="1"/>
  <c r="BI143" i="2"/>
  <c r="BH143" i="2"/>
  <c r="BG143" i="2"/>
  <c r="BF143" i="2"/>
  <c r="X143" i="2"/>
  <c r="X142" i="2" s="1"/>
  <c r="K94" i="2" s="1"/>
  <c r="W143" i="2"/>
  <c r="AD143" i="2"/>
  <c r="AD142" i="2" s="1"/>
  <c r="AB143" i="2"/>
  <c r="AB142" i="2" s="1"/>
  <c r="Z143" i="2"/>
  <c r="Z142" i="2" s="1"/>
  <c r="V143" i="2"/>
  <c r="BK143" i="2" s="1"/>
  <c r="BI140" i="2"/>
  <c r="BH140" i="2"/>
  <c r="BG140" i="2"/>
  <c r="BF140" i="2"/>
  <c r="X140" i="2"/>
  <c r="X139" i="2" s="1"/>
  <c r="W140" i="2"/>
  <c r="W139" i="2" s="1"/>
  <c r="AD140" i="2"/>
  <c r="AD139" i="2" s="1"/>
  <c r="AB140" i="2"/>
  <c r="AB139" i="2" s="1"/>
  <c r="Z140" i="2"/>
  <c r="Z139" i="2" s="1"/>
  <c r="V140" i="2"/>
  <c r="BK140" i="2" s="1"/>
  <c r="BK139" i="2" s="1"/>
  <c r="BI137" i="2"/>
  <c r="BH137" i="2"/>
  <c r="BG137" i="2"/>
  <c r="BF137" i="2"/>
  <c r="X137" i="2"/>
  <c r="W137" i="2"/>
  <c r="AD137" i="2"/>
  <c r="AB137" i="2"/>
  <c r="Z137" i="2"/>
  <c r="V137" i="2"/>
  <c r="P137" i="2" s="1"/>
  <c r="BE137" i="2" s="1"/>
  <c r="BI136" i="2"/>
  <c r="BH136" i="2"/>
  <c r="BG136" i="2"/>
  <c r="BF136" i="2"/>
  <c r="X136" i="2"/>
  <c r="W136" i="2"/>
  <c r="AD136" i="2"/>
  <c r="AB136" i="2"/>
  <c r="Z136" i="2"/>
  <c r="BK136" i="2"/>
  <c r="P136" i="2"/>
  <c r="BE136" i="2" s="1"/>
  <c r="V136" i="2"/>
  <c r="BI135" i="2"/>
  <c r="BH135" i="2"/>
  <c r="BG135" i="2"/>
  <c r="BF135" i="2"/>
  <c r="X135" i="2"/>
  <c r="X134" i="2" s="1"/>
  <c r="W135" i="2"/>
  <c r="W134" i="2" s="1"/>
  <c r="AD135" i="2"/>
  <c r="AD134" i="2" s="1"/>
  <c r="AD133" i="2" s="1"/>
  <c r="AD132" i="2" s="1"/>
  <c r="AB135" i="2"/>
  <c r="Z135" i="2"/>
  <c r="Z134" i="2" s="1"/>
  <c r="Z133" i="2" s="1"/>
  <c r="Z132" i="2" s="1"/>
  <c r="BK135" i="2"/>
  <c r="V135" i="2"/>
  <c r="P135" i="2" s="1"/>
  <c r="BE135" i="2" s="1"/>
  <c r="M128" i="2"/>
  <c r="F128" i="2"/>
  <c r="M127" i="2"/>
  <c r="F127" i="2"/>
  <c r="F125" i="2"/>
  <c r="F123" i="2"/>
  <c r="BI112" i="2"/>
  <c r="BH112" i="2"/>
  <c r="BG112" i="2"/>
  <c r="BF112" i="2"/>
  <c r="BI111" i="2"/>
  <c r="BH111" i="2"/>
  <c r="BG111" i="2"/>
  <c r="BF111" i="2"/>
  <c r="BI110" i="2"/>
  <c r="BH110" i="2"/>
  <c r="BG110" i="2"/>
  <c r="BF110" i="2"/>
  <c r="BI109" i="2"/>
  <c r="BH109" i="2"/>
  <c r="BG109" i="2"/>
  <c r="BF109" i="2"/>
  <c r="BI108" i="2"/>
  <c r="BH108" i="2"/>
  <c r="BG108" i="2"/>
  <c r="BF108" i="2"/>
  <c r="BI107" i="2"/>
  <c r="H38" i="2" s="1"/>
  <c r="BF88" i="1" s="1"/>
  <c r="BF87" i="1" s="1"/>
  <c r="BH107" i="2"/>
  <c r="H37" i="2" s="1"/>
  <c r="BE88" i="1" s="1"/>
  <c r="BE87" i="1" s="1"/>
  <c r="BG107" i="2"/>
  <c r="H36" i="2" s="1"/>
  <c r="BD88" i="1" s="1"/>
  <c r="BD87" i="1" s="1"/>
  <c r="BF107" i="2"/>
  <c r="H35" i="2" s="1"/>
  <c r="BC88" i="1" s="1"/>
  <c r="BC87" i="1" s="1"/>
  <c r="M84" i="2"/>
  <c r="F84" i="2"/>
  <c r="M83" i="2"/>
  <c r="F83" i="2"/>
  <c r="F81" i="2"/>
  <c r="F79" i="2"/>
  <c r="O9" i="2"/>
  <c r="M125" i="2" s="1"/>
  <c r="F6" i="2"/>
  <c r="F78" i="2" s="1"/>
  <c r="CK95" i="1"/>
  <c r="CJ95" i="1"/>
  <c r="CI95" i="1"/>
  <c r="CC95" i="1"/>
  <c r="CH95" i="1"/>
  <c r="CB95" i="1"/>
  <c r="CG95" i="1"/>
  <c r="CA95" i="1"/>
  <c r="CF95" i="1"/>
  <c r="BZ95" i="1"/>
  <c r="CE95" i="1"/>
  <c r="CK94" i="1"/>
  <c r="CJ94" i="1"/>
  <c r="CI94" i="1"/>
  <c r="CC94" i="1"/>
  <c r="CH94" i="1"/>
  <c r="CB94" i="1"/>
  <c r="CG94" i="1"/>
  <c r="CA94" i="1"/>
  <c r="CF94" i="1"/>
  <c r="BZ94" i="1"/>
  <c r="CE94" i="1"/>
  <c r="CK93" i="1"/>
  <c r="CJ93" i="1"/>
  <c r="CI93" i="1"/>
  <c r="CC93" i="1"/>
  <c r="CH93" i="1"/>
  <c r="CB93" i="1"/>
  <c r="CG93" i="1"/>
  <c r="CA93" i="1"/>
  <c r="CF93" i="1"/>
  <c r="BZ93" i="1"/>
  <c r="CE93" i="1"/>
  <c r="CK92" i="1"/>
  <c r="CJ92" i="1"/>
  <c r="CI92" i="1"/>
  <c r="CH92" i="1"/>
  <c r="CG92" i="1"/>
  <c r="CF92" i="1"/>
  <c r="BZ92" i="1"/>
  <c r="CE92" i="1"/>
  <c r="AM83" i="1"/>
  <c r="L83" i="1"/>
  <c r="AM82" i="1"/>
  <c r="L82" i="1"/>
  <c r="AM80" i="1"/>
  <c r="L80" i="1"/>
  <c r="L78" i="1"/>
  <c r="L77" i="1"/>
  <c r="W37" i="1" l="1"/>
  <c r="P247" i="2"/>
  <c r="BE247" i="2" s="1"/>
  <c r="P251" i="2"/>
  <c r="BE251" i="2" s="1"/>
  <c r="P257" i="2"/>
  <c r="BE257" i="2" s="1"/>
  <c r="W256" i="2"/>
  <c r="W263" i="2"/>
  <c r="H101" i="2" s="1"/>
  <c r="P269" i="2"/>
  <c r="BE269" i="2" s="1"/>
  <c r="BK274" i="2"/>
  <c r="P277" i="2"/>
  <c r="BE277" i="2" s="1"/>
  <c r="W282" i="2"/>
  <c r="H103" i="2" s="1"/>
  <c r="X289" i="2"/>
  <c r="K104" i="2" s="1"/>
  <c r="AD126" i="3"/>
  <c r="AD125" i="3" s="1"/>
  <c r="P128" i="3"/>
  <c r="BE128" i="3" s="1"/>
  <c r="BK129" i="3"/>
  <c r="P132" i="3"/>
  <c r="BE132" i="3" s="1"/>
  <c r="BK133" i="3"/>
  <c r="P136" i="3"/>
  <c r="BE136" i="3" s="1"/>
  <c r="BK137" i="3"/>
  <c r="P140" i="3"/>
  <c r="BE140" i="3" s="1"/>
  <c r="BK141" i="3"/>
  <c r="P145" i="3"/>
  <c r="BE145" i="3" s="1"/>
  <c r="BK147" i="3"/>
  <c r="P150" i="3"/>
  <c r="BE150" i="3" s="1"/>
  <c r="BK152" i="3"/>
  <c r="P155" i="3"/>
  <c r="BE155" i="3" s="1"/>
  <c r="Z157" i="3"/>
  <c r="X157" i="3"/>
  <c r="BK164" i="3"/>
  <c r="W163" i="3"/>
  <c r="H94" i="3" s="1"/>
  <c r="AB166" i="3"/>
  <c r="AB173" i="3"/>
  <c r="P177" i="3"/>
  <c r="BE177" i="3" s="1"/>
  <c r="BK180" i="3"/>
  <c r="P140" i="2"/>
  <c r="BE140" i="2" s="1"/>
  <c r="P143" i="2"/>
  <c r="BE143" i="2" s="1"/>
  <c r="BK146" i="2"/>
  <c r="P159" i="2"/>
  <c r="BE159" i="2" s="1"/>
  <c r="BK162" i="2"/>
  <c r="P175" i="2"/>
  <c r="BE175" i="2" s="1"/>
  <c r="BK178" i="2"/>
  <c r="P191" i="2"/>
  <c r="BE191" i="2" s="1"/>
  <c r="BK194" i="2"/>
  <c r="P207" i="2"/>
  <c r="BE207" i="2" s="1"/>
  <c r="BK210" i="2"/>
  <c r="W225" i="2"/>
  <c r="W224" i="2" s="1"/>
  <c r="P229" i="2"/>
  <c r="BE229" i="2" s="1"/>
  <c r="BK232" i="2"/>
  <c r="BK238" i="2"/>
  <c r="BK242" i="2"/>
  <c r="BK246" i="2"/>
  <c r="BK250" i="2"/>
  <c r="BK254" i="2"/>
  <c r="X263" i="2"/>
  <c r="K101" i="2" s="1"/>
  <c r="W267" i="2"/>
  <c r="H102" i="2" s="1"/>
  <c r="P273" i="2"/>
  <c r="BE273" i="2" s="1"/>
  <c r="Z282" i="2"/>
  <c r="X282" i="2"/>
  <c r="K103" i="2" s="1"/>
  <c r="W126" i="3"/>
  <c r="AD173" i="3"/>
  <c r="AD166" i="3" s="1"/>
  <c r="AD156" i="3" s="1"/>
  <c r="AD124" i="3" s="1"/>
  <c r="AB134" i="2"/>
  <c r="AB133" i="2" s="1"/>
  <c r="AB132" i="2" s="1"/>
  <c r="W142" i="2"/>
  <c r="H94" i="2" s="1"/>
  <c r="P155" i="2"/>
  <c r="BE155" i="2" s="1"/>
  <c r="BK158" i="2"/>
  <c r="P171" i="2"/>
  <c r="BE171" i="2" s="1"/>
  <c r="BK174" i="2"/>
  <c r="P187" i="2"/>
  <c r="BE187" i="2" s="1"/>
  <c r="BK190" i="2"/>
  <c r="P203" i="2"/>
  <c r="BE203" i="2" s="1"/>
  <c r="BK206" i="2"/>
  <c r="P221" i="2"/>
  <c r="BE221" i="2" s="1"/>
  <c r="Z225" i="2"/>
  <c r="X225" i="2"/>
  <c r="K96" i="2" s="1"/>
  <c r="BK228" i="2"/>
  <c r="Z234" i="2"/>
  <c r="X234" i="2"/>
  <c r="K97" i="2" s="1"/>
  <c r="P237" i="2"/>
  <c r="BE237" i="2" s="1"/>
  <c r="P241" i="2"/>
  <c r="BE241" i="2" s="1"/>
  <c r="P245" i="2"/>
  <c r="BE245" i="2" s="1"/>
  <c r="P249" i="2"/>
  <c r="BE249" i="2" s="1"/>
  <c r="P253" i="2"/>
  <c r="BE253" i="2" s="1"/>
  <c r="P259" i="2"/>
  <c r="BE259" i="2" s="1"/>
  <c r="BK266" i="2"/>
  <c r="Z267" i="2"/>
  <c r="X267" i="2"/>
  <c r="K102" i="2" s="1"/>
  <c r="P279" i="2"/>
  <c r="BE279" i="2" s="1"/>
  <c r="P285" i="2"/>
  <c r="BE285" i="2" s="1"/>
  <c r="AB282" i="2"/>
  <c r="M81" i="3"/>
  <c r="BK160" i="3"/>
  <c r="P167" i="3"/>
  <c r="BE167" i="3" s="1"/>
  <c r="W166" i="3"/>
  <c r="H95" i="3" s="1"/>
  <c r="P171" i="3"/>
  <c r="BE171" i="3" s="1"/>
  <c r="W173" i="3"/>
  <c r="H96" i="3" s="1"/>
  <c r="BK154" i="2"/>
  <c r="BK170" i="2"/>
  <c r="BK186" i="2"/>
  <c r="BK202" i="2"/>
  <c r="BK220" i="2"/>
  <c r="AB225" i="2"/>
  <c r="AB224" i="2" s="1"/>
  <c r="AB138" i="2" s="1"/>
  <c r="AB234" i="2"/>
  <c r="AZ87" i="1"/>
  <c r="W35" i="1"/>
  <c r="H93" i="2"/>
  <c r="AY87" i="1"/>
  <c r="AK34" i="1" s="1"/>
  <c r="W34" i="1"/>
  <c r="W36" i="1"/>
  <c r="BA87" i="1"/>
  <c r="K93" i="2"/>
  <c r="H92" i="3"/>
  <c r="AD138" i="2"/>
  <c r="AB267" i="2"/>
  <c r="AB255" i="2" s="1"/>
  <c r="X125" i="3"/>
  <c r="K90" i="3"/>
  <c r="K99" i="2"/>
  <c r="W125" i="3"/>
  <c r="H90" i="3"/>
  <c r="Z255" i="2"/>
  <c r="AB156" i="3"/>
  <c r="AB124" i="3" s="1"/>
  <c r="M139" i="2"/>
  <c r="M93" i="2" s="1"/>
  <c r="X133" i="2"/>
  <c r="K91" i="2"/>
  <c r="W133" i="2"/>
  <c r="H91" i="2"/>
  <c r="W255" i="2"/>
  <c r="H98" i="2" s="1"/>
  <c r="H99" i="2"/>
  <c r="X156" i="3"/>
  <c r="K91" i="3" s="1"/>
  <c r="K92" i="3"/>
  <c r="AD267" i="2"/>
  <c r="AD255" i="2" s="1"/>
  <c r="AD131" i="2" s="1"/>
  <c r="Z156" i="3"/>
  <c r="Z124" i="3" s="1"/>
  <c r="AW89" i="1" s="1"/>
  <c r="BK163" i="3"/>
  <c r="M163" i="3" s="1"/>
  <c r="M94" i="3" s="1"/>
  <c r="M81" i="2"/>
  <c r="BK137" i="2"/>
  <c r="BK134" i="2" s="1"/>
  <c r="BK144" i="2"/>
  <c r="P145" i="2"/>
  <c r="BE145" i="2" s="1"/>
  <c r="BK148" i="2"/>
  <c r="P149" i="2"/>
  <c r="BE149" i="2" s="1"/>
  <c r="BK152" i="2"/>
  <c r="P153" i="2"/>
  <c r="BE153" i="2" s="1"/>
  <c r="BK156" i="2"/>
  <c r="P157" i="2"/>
  <c r="BE157" i="2" s="1"/>
  <c r="BK160" i="2"/>
  <c r="P161" i="2"/>
  <c r="BE161" i="2" s="1"/>
  <c r="BK164" i="2"/>
  <c r="P165" i="2"/>
  <c r="BE165" i="2" s="1"/>
  <c r="BK168" i="2"/>
  <c r="P169" i="2"/>
  <c r="BE169" i="2" s="1"/>
  <c r="BK172" i="2"/>
  <c r="P173" i="2"/>
  <c r="BE173" i="2" s="1"/>
  <c r="BK176" i="2"/>
  <c r="P177" i="2"/>
  <c r="BE177" i="2" s="1"/>
  <c r="BK180" i="2"/>
  <c r="P181" i="2"/>
  <c r="BE181" i="2" s="1"/>
  <c r="BK184" i="2"/>
  <c r="P185" i="2"/>
  <c r="BE185" i="2" s="1"/>
  <c r="BK188" i="2"/>
  <c r="P189" i="2"/>
  <c r="BE189" i="2" s="1"/>
  <c r="BK192" i="2"/>
  <c r="P193" i="2"/>
  <c r="BE193" i="2" s="1"/>
  <c r="BK196" i="2"/>
  <c r="P197" i="2"/>
  <c r="BE197" i="2" s="1"/>
  <c r="BK200" i="2"/>
  <c r="P201" i="2"/>
  <c r="BE201" i="2" s="1"/>
  <c r="BK204" i="2"/>
  <c r="P205" i="2"/>
  <c r="BE205" i="2" s="1"/>
  <c r="BK208" i="2"/>
  <c r="P209" i="2"/>
  <c r="BE209" i="2" s="1"/>
  <c r="BK213" i="2"/>
  <c r="P214" i="2"/>
  <c r="BE214" i="2" s="1"/>
  <c r="BK218" i="2"/>
  <c r="P219" i="2"/>
  <c r="BE219" i="2" s="1"/>
  <c r="BK222" i="2"/>
  <c r="P223" i="2"/>
  <c r="BE223" i="2" s="1"/>
  <c r="BK226" i="2"/>
  <c r="P227" i="2"/>
  <c r="BE227" i="2" s="1"/>
  <c r="BK230" i="2"/>
  <c r="P231" i="2"/>
  <c r="BE231" i="2" s="1"/>
  <c r="BK236" i="2"/>
  <c r="BK240" i="2"/>
  <c r="BK244" i="2"/>
  <c r="BK248" i="2"/>
  <c r="BK252" i="2"/>
  <c r="BK260" i="2"/>
  <c r="BK256" i="2" s="1"/>
  <c r="BK262" i="2"/>
  <c r="BK261" i="2" s="1"/>
  <c r="M261" i="2" s="1"/>
  <c r="M100" i="2" s="1"/>
  <c r="BK264" i="2"/>
  <c r="BK263" i="2" s="1"/>
  <c r="M263" i="2" s="1"/>
  <c r="M101" i="2" s="1"/>
  <c r="BK271" i="2"/>
  <c r="BK276" i="2"/>
  <c r="BK280" i="2"/>
  <c r="BK286" i="2"/>
  <c r="BK282" i="2" s="1"/>
  <c r="M282" i="2" s="1"/>
  <c r="M103" i="2" s="1"/>
  <c r="M35" i="2"/>
  <c r="AY88" i="1" s="1"/>
  <c r="F115" i="3"/>
  <c r="BK127" i="3"/>
  <c r="BK131" i="3"/>
  <c r="BK135" i="3"/>
  <c r="BK139" i="3"/>
  <c r="BK144" i="3"/>
  <c r="BK149" i="3"/>
  <c r="BK154" i="3"/>
  <c r="BK158" i="3"/>
  <c r="BK157" i="3" s="1"/>
  <c r="BK168" i="3"/>
  <c r="BK172" i="3"/>
  <c r="BK174" i="3"/>
  <c r="BK178" i="3"/>
  <c r="M35" i="3"/>
  <c r="AY89" i="1" s="1"/>
  <c r="F122" i="2"/>
  <c r="P291" i="2"/>
  <c r="BE291" i="2" s="1"/>
  <c r="P182" i="3"/>
  <c r="BE182" i="3" s="1"/>
  <c r="H95" i="2" l="1"/>
  <c r="W138" i="2"/>
  <c r="H92" i="2" s="1"/>
  <c r="H96" i="2"/>
  <c r="X224" i="2"/>
  <c r="X255" i="2"/>
  <c r="K98" i="2" s="1"/>
  <c r="AB131" i="2"/>
  <c r="W156" i="3"/>
  <c r="H91" i="3" s="1"/>
  <c r="BK173" i="3"/>
  <c r="M173" i="3" s="1"/>
  <c r="M96" i="3" s="1"/>
  <c r="BK267" i="2"/>
  <c r="M267" i="2" s="1"/>
  <c r="M102" i="2" s="1"/>
  <c r="BK234" i="2"/>
  <c r="M234" i="2" s="1"/>
  <c r="M97" i="2" s="1"/>
  <c r="BK225" i="2"/>
  <c r="BK224" i="2" s="1"/>
  <c r="M224" i="2" s="1"/>
  <c r="M95" i="2" s="1"/>
  <c r="BK142" i="2"/>
  <c r="M142" i="2" s="1"/>
  <c r="M94" i="2" s="1"/>
  <c r="Z224" i="2"/>
  <c r="Z138" i="2" s="1"/>
  <c r="Z131" i="2" s="1"/>
  <c r="AW88" i="1" s="1"/>
  <c r="AW87" i="1" s="1"/>
  <c r="X132" i="2"/>
  <c r="K90" i="2"/>
  <c r="M256" i="2"/>
  <c r="M99" i="2" s="1"/>
  <c r="BK126" i="3"/>
  <c r="M225" i="2"/>
  <c r="M96" i="2" s="1"/>
  <c r="M134" i="2"/>
  <c r="M91" i="2" s="1"/>
  <c r="BK133" i="2"/>
  <c r="W132" i="2"/>
  <c r="H90" i="2"/>
  <c r="W124" i="3"/>
  <c r="H88" i="3" s="1"/>
  <c r="M28" i="3" s="1"/>
  <c r="AS89" i="1" s="1"/>
  <c r="H89" i="3"/>
  <c r="K89" i="3"/>
  <c r="X124" i="3"/>
  <c r="K88" i="3" s="1"/>
  <c r="M29" i="3" s="1"/>
  <c r="AT89" i="1" s="1"/>
  <c r="M157" i="3"/>
  <c r="M92" i="3" s="1"/>
  <c r="K95" i="2" l="1"/>
  <c r="X138" i="2"/>
  <c r="K92" i="2" s="1"/>
  <c r="BK255" i="2"/>
  <c r="M255" i="2" s="1"/>
  <c r="M98" i="2" s="1"/>
  <c r="BK166" i="3"/>
  <c r="W131" i="2"/>
  <c r="H88" i="2" s="1"/>
  <c r="M28" i="2" s="1"/>
  <c r="AS88" i="1" s="1"/>
  <c r="AS87" i="1" s="1"/>
  <c r="AK27" i="1" s="1"/>
  <c r="H89" i="2"/>
  <c r="BK138" i="2"/>
  <c r="M138" i="2" s="1"/>
  <c r="M92" i="2" s="1"/>
  <c r="M133" i="2"/>
  <c r="M90" i="2" s="1"/>
  <c r="BK132" i="2"/>
  <c r="M126" i="3"/>
  <c r="M90" i="3" s="1"/>
  <c r="BK125" i="3"/>
  <c r="K89" i="2"/>
  <c r="X131" i="2" l="1"/>
  <c r="K88" i="2" s="1"/>
  <c r="M29" i="2" s="1"/>
  <c r="AT88" i="1" s="1"/>
  <c r="AT87" i="1" s="1"/>
  <c r="AK28" i="1" s="1"/>
  <c r="M166" i="3"/>
  <c r="M95" i="3" s="1"/>
  <c r="BK156" i="3"/>
  <c r="M156" i="3" s="1"/>
  <c r="M91" i="3" s="1"/>
  <c r="M132" i="2"/>
  <c r="M89" i="2" s="1"/>
  <c r="BK131" i="2"/>
  <c r="M131" i="2" s="1"/>
  <c r="M88" i="2" s="1"/>
  <c r="M125" i="3"/>
  <c r="M89" i="3" s="1"/>
  <c r="BK124" i="3" l="1"/>
  <c r="M124" i="3" s="1"/>
  <c r="M88" i="3" s="1"/>
  <c r="M27" i="3" s="1"/>
  <c r="M111" i="2"/>
  <c r="BE111" i="2" s="1"/>
  <c r="M109" i="2"/>
  <c r="BE109" i="2" s="1"/>
  <c r="M107" i="2"/>
  <c r="M27" i="2"/>
  <c r="M112" i="2"/>
  <c r="BE112" i="2" s="1"/>
  <c r="M110" i="2"/>
  <c r="BE110" i="2" s="1"/>
  <c r="M108" i="2"/>
  <c r="BE108" i="2" s="1"/>
  <c r="M104" i="3"/>
  <c r="BE104" i="3" s="1"/>
  <c r="M102" i="3"/>
  <c r="BE102" i="3" s="1"/>
  <c r="M100" i="3"/>
  <c r="M105" i="3"/>
  <c r="BE105" i="3" s="1"/>
  <c r="M103" i="3"/>
  <c r="BE103" i="3" s="1"/>
  <c r="M101" i="3"/>
  <c r="BE101" i="3" s="1"/>
  <c r="M99" i="3" l="1"/>
  <c r="BE100" i="3"/>
  <c r="M106" i="2"/>
  <c r="BE107" i="2"/>
  <c r="M30" i="3" l="1"/>
  <c r="L107" i="3"/>
  <c r="H34" i="3"/>
  <c r="BB89" i="1" s="1"/>
  <c r="M34" i="3"/>
  <c r="AX89" i="1" s="1"/>
  <c r="AV89" i="1" s="1"/>
  <c r="M30" i="2"/>
  <c r="L114" i="2"/>
  <c r="H34" i="2"/>
  <c r="BB88" i="1" s="1"/>
  <c r="BB87" i="1" s="1"/>
  <c r="M34" i="2"/>
  <c r="AX88" i="1" s="1"/>
  <c r="AV88" i="1" s="1"/>
  <c r="AU88" i="1" l="1"/>
  <c r="M32" i="2"/>
  <c r="AU89" i="1"/>
  <c r="M32" i="3"/>
  <c r="AX87" i="1"/>
  <c r="AU87" i="1" l="1"/>
  <c r="AV87" i="1"/>
  <c r="AG88" i="1"/>
  <c r="L40" i="2"/>
  <c r="L40" i="3"/>
  <c r="AG89" i="1"/>
  <c r="AN89" i="1" s="1"/>
  <c r="AG87" i="1" l="1"/>
  <c r="AN88" i="1"/>
  <c r="AG92" i="1" l="1"/>
  <c r="AN87" i="1"/>
  <c r="AK26" i="1"/>
  <c r="AG95" i="1"/>
  <c r="AG94" i="1"/>
  <c r="AG93" i="1"/>
  <c r="AG91" i="1" l="1"/>
  <c r="AV92" i="1"/>
  <c r="BY92" i="1" s="1"/>
  <c r="CD92" i="1"/>
  <c r="CD94" i="1"/>
  <c r="AV94" i="1"/>
  <c r="BY94" i="1" s="1"/>
  <c r="CD93" i="1"/>
  <c r="AV93" i="1"/>
  <c r="BY93" i="1" s="1"/>
  <c r="CD95" i="1"/>
  <c r="AV95" i="1"/>
  <c r="BY95" i="1" s="1"/>
  <c r="AN92" i="1" l="1"/>
  <c r="AK29" i="1"/>
  <c r="AK31" i="1" s="1"/>
  <c r="AK39" i="1" s="1"/>
  <c r="AG97" i="1"/>
  <c r="AN93" i="1"/>
  <c r="AK33" i="1"/>
  <c r="AN95" i="1"/>
  <c r="AN94" i="1"/>
  <c r="W33" i="1"/>
  <c r="AN91" i="1" l="1"/>
  <c r="AN97" i="1" s="1"/>
</calcChain>
</file>

<file path=xl/sharedStrings.xml><?xml version="1.0" encoding="utf-8"?>
<sst xmlns="http://schemas.openxmlformats.org/spreadsheetml/2006/main" count="3312" uniqueCount="828">
  <si>
    <t>2012</t>
  </si>
  <si>
    <t>List obsahuje:</t>
  </si>
  <si>
    <t>1) Souhrnný list stavby</t>
  </si>
  <si>
    <t>2) Rekapitulace objektů</t>
  </si>
  <si>
    <t>2.0</t>
  </si>
  <si>
    <t>ZAMOK</t>
  </si>
  <si>
    <t>False</t>
  </si>
  <si>
    <t>True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</si>
  <si>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</si>
  <si>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</si>
  <si>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</si>
  <si>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</si>
  <si>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</si>
  <si>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</si>
  <si>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</si>
  <si>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</si>
  <si>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</si>
  <si>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</si>
  <si>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VK-VV-01-17a</t>
  </si>
  <si>
    <t>Měnit lze pouze buňky se žlutým podbarvením!_x000D_
_x000D_
1) na prvním listu Rekapitulace stavby vyplňte v sestavě_x000D_
_x000D_
    a) Souhrnný list_x000D_
       - údaje o Zhotoviteli_x000D_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Zhotoviteli, pokud se liší od údajů o Zhotoviteli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případe potřeby poznámku (ta je v skrytém sloupci)</t>
  </si>
  <si>
    <t>Stavba:</t>
  </si>
  <si>
    <t>Oprava elektroinstalace ekonomického oddělení</t>
  </si>
  <si>
    <t>JKSO:</t>
  </si>
  <si>
    <t/>
  </si>
  <si>
    <t>CC-CZ:</t>
  </si>
  <si>
    <t>Místo:</t>
  </si>
  <si>
    <t>Olomouc</t>
  </si>
  <si>
    <t>Datum:</t>
  </si>
  <si>
    <t>11. 2. 2017</t>
  </si>
  <si>
    <t>Objednatel:</t>
  </si>
  <si>
    <t>IČ:</t>
  </si>
  <si>
    <t>00212423</t>
  </si>
  <si>
    <t>Vazební věznice Olomouc</t>
  </si>
  <si>
    <t>DIČ:</t>
  </si>
  <si>
    <t>Zhotovitel:</t>
  </si>
  <si>
    <t>Vyplň údaj</t>
  </si>
  <si>
    <t>Projektant:</t>
  </si>
  <si>
    <t>66909431</t>
  </si>
  <si>
    <t>Viktor Králík</t>
  </si>
  <si>
    <t>Zpracovatel:</t>
  </si>
  <si>
    <t>Poznámka:</t>
  </si>
  <si>
    <t>Náklady z rozpočtů</t>
  </si>
  <si>
    <t>Materiál</t>
  </si>
  <si>
    <t>Montáž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</si>
  <si>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</si>
  <si>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</si>
  <si>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</si>
  <si>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</si>
  <si>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</si>
  <si>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</si>
  <si>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</si>
  <si>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</si>
  <si>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</si>
  <si>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</si>
  <si>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</si>
  <si>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</si>
  <si>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</si>
  <si>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</si>
  <si>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</si>
  <si>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</si>
  <si>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</si>
  <si>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</si>
  <si>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</si>
  <si>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</si>
  <si>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</si>
  <si>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</si>
  <si>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</si>
  <si>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</si>
  <si>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Materiál [CZK]</t>
  </si>
  <si>
    <t>z toho Montáž [CZK]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</si>
  <si>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</si>
  <si>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</si>
  <si>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</si>
  <si>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</si>
  <si>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</si>
  <si>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</si>
  <si>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</si>
  <si>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</si>
  <si>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</si>
  <si>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</si>
  <si>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</si>
  <si>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</si>
  <si>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1) Náklady z rozpočtů</t>
  </si>
  <si>
    <t>D</t>
  </si>
  <si>
    <t>0</t>
  </si>
  <si>
    <t>###NOIMPORT###</t>
  </si>
  <si>
    <t>IMPORT</t>
  </si>
  <si>
    <t>{cab30f5d-a5e9-4cdb-a7c7-6586b3527851}</t>
  </si>
  <si>
    <t>{00000000-0000-0000-0000-000000000000}</t>
  </si>
  <si>
    <t>/</t>
  </si>
  <si>
    <t>01</t>
  </si>
  <si>
    <t>D.1.4.g - Zařízení silnoproudé elektrotechniky</t>
  </si>
  <si>
    <t>1</t>
  </si>
  <si>
    <t>{c6125614-3c79-47b9-8b42-6baeeda95408}</t>
  </si>
  <si>
    <t>02</t>
  </si>
  <si>
    <t>D.1.4.h - Zařízení slaboproudé elektrotechniky</t>
  </si>
  <si>
    <t>{958c0bf2-793c-4c2a-85e1-06fb5efc0d24}</t>
  </si>
  <si>
    <t>2) Ostatní náklady ze souhrnného listu</t>
  </si>
  <si>
    <t>Procent. zadání_x000D_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</si>
  <si>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</si>
  <si>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</si>
  <si>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</si>
  <si>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</si>
  <si>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</si>
  <si>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</si>
  <si>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</si>
  <si>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</si>
  <si>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</si>
  <si>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</si>
  <si>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</si>
  <si>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</si>
  <si>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</si>
  <si>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</si>
  <si>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</si>
  <si>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>01 - D.1.4.g - Zařízení silnoproudé elektrotechniky</t>
  </si>
  <si>
    <t>Bude vybrán ve výběrovém řízení</t>
  </si>
  <si>
    <t>Náklady z rozpočtu</t>
  </si>
  <si>
    <t>REKAPITULACE ROZPOČTU</t>
  </si>
  <si>
    <t>Kód - Popis</t>
  </si>
  <si>
    <t>Materiál [CZK]</t>
  </si>
  <si>
    <t>Montáž [CZK]</t>
  </si>
  <si>
    <t>Cena celkem [CZK]</t>
  </si>
  <si>
    <t>1) Náklady z rozpočtu</t>
  </si>
  <si>
    <t>-1</t>
  </si>
  <si>
    <t>HSV - Práce a dodávky HSV</t>
  </si>
  <si>
    <t xml:space="preserve">    9 - Ostatní konstrukce a práce, bourání</t>
  </si>
  <si>
    <t xml:space="preserve">      94 - Lešení a stavební výtahy</t>
  </si>
  <si>
    <t>PSV - Práce a dodávky PSV</t>
  </si>
  <si>
    <t xml:space="preserve">    740 - Elektromontáže - zkoušky a revize</t>
  </si>
  <si>
    <t xml:space="preserve">    741 - Elektroinstalace - silnoproud</t>
  </si>
  <si>
    <t xml:space="preserve">    750 - Rozvaděče</t>
  </si>
  <si>
    <t xml:space="preserve">      001 - Doplnění rozcaděče R33-303</t>
  </si>
  <si>
    <t xml:space="preserve">      002 - Rozvaděč R33-303.1</t>
  </si>
  <si>
    <t>VRN - Vedlejší rozpočtové náklady</t>
  </si>
  <si>
    <t xml:space="preserve">    VRN1 - Průzkumné, geodetické a projektové práce</t>
  </si>
  <si>
    <t xml:space="preserve">    VRN6 - Územní vlivy</t>
  </si>
  <si>
    <t xml:space="preserve">    VRN8 - Přesun stavebních kapacit</t>
  </si>
  <si>
    <t xml:space="preserve">    VRN9 - Ostatní náklady</t>
  </si>
  <si>
    <t xml:space="preserve">      Text - </t>
  </si>
  <si>
    <t>VP -   Vícepráce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</si>
  <si>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</si>
  <si>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</si>
  <si>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</si>
  <si>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</si>
  <si>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</si>
  <si>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</si>
  <si>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</si>
  <si>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</si>
  <si>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</si>
  <si>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</si>
  <si>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</si>
  <si>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</si>
  <si>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</si>
  <si>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</si>
  <si>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</si>
  <si>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 materiál [CZK]</t>
  </si>
  <si>
    <t>J. montáž [CZK]</t>
  </si>
  <si>
    <t>Poznámka</t>
  </si>
  <si>
    <t>J.cena [CZK]</t>
  </si>
  <si>
    <t>Materiál celkem [CZK]</t>
  </si>
  <si>
    <t>Montáž celkem [CZK]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</si>
  <si>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</si>
  <si>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</si>
  <si>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</si>
  <si>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</si>
  <si>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</si>
  <si>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</si>
  <si>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ROZPOCET</t>
  </si>
  <si>
    <t>K</t>
  </si>
  <si>
    <t>946111112</t>
  </si>
  <si>
    <t>Montáž pojízdných věží trubkových/dílcových š do 0,9 m dl do 3,2 m v do 2,5 m</t>
  </si>
  <si>
    <t>kus</t>
  </si>
  <si>
    <t>4</t>
  </si>
  <si>
    <t>3</t>
  </si>
  <si>
    <t>718564511</t>
  </si>
  <si>
    <t>946111212</t>
  </si>
  <si>
    <t>Příplatek k pojízdným věžím š do 0,9 m dl do 3,2 m v do 2,5 m za první a ZKD den použití</t>
  </si>
  <si>
    <t>-1212330436</t>
  </si>
  <si>
    <t>946111812</t>
  </si>
  <si>
    <t>Demontáž pojízdných věží trubkových/dílcových š do 0,9 m dl do 3,2 m v do 2,5 m</t>
  </si>
  <si>
    <t>97951195</t>
  </si>
  <si>
    <t>741810003</t>
  </si>
  <si>
    <t>Celková prohlídka elektrického rozvodu a zařízení do 1 milionu Kč</t>
  </si>
  <si>
    <t>16</t>
  </si>
  <si>
    <t>-1175369005</t>
  </si>
  <si>
    <t>provedení výchozí revize elektroinstalace</t>
  </si>
  <si>
    <t>P</t>
  </si>
  <si>
    <t>5</t>
  </si>
  <si>
    <t>741110511</t>
  </si>
  <si>
    <t>Montáž lišta a kanálek vkládací šířky do 60 mm s víčkem</t>
  </si>
  <si>
    <t>m</t>
  </si>
  <si>
    <t>1393650562</t>
  </si>
  <si>
    <t>6</t>
  </si>
  <si>
    <t>M</t>
  </si>
  <si>
    <t>99995345276</t>
  </si>
  <si>
    <t>lišta LHD 50x20/1-HD 2m bílá s 1 přepážkou</t>
  </si>
  <si>
    <t>32</t>
  </si>
  <si>
    <t>1529898640</t>
  </si>
  <si>
    <t>7</t>
  </si>
  <si>
    <t>741112001</t>
  </si>
  <si>
    <t>Montáž krabice zapuštěná plastová kruhová</t>
  </si>
  <si>
    <t>-705869852</t>
  </si>
  <si>
    <t>8</t>
  </si>
  <si>
    <t>99924010030</t>
  </si>
  <si>
    <t>krabice KU 68-1902-KA</t>
  </si>
  <si>
    <t>ks</t>
  </si>
  <si>
    <t>-470476295</t>
  </si>
  <si>
    <t>9</t>
  </si>
  <si>
    <t>99924010150</t>
  </si>
  <si>
    <t>krabice KO 97/5-KA odbočná</t>
  </si>
  <si>
    <t>905011211</t>
  </si>
  <si>
    <t>10</t>
  </si>
  <si>
    <t>741112061</t>
  </si>
  <si>
    <t>Montáž krabice přístrojová zapuštěná plastová kruhová</t>
  </si>
  <si>
    <t>168052434</t>
  </si>
  <si>
    <t>11</t>
  </si>
  <si>
    <t>99924010020</t>
  </si>
  <si>
    <t>krabice KU 68-1901-KA</t>
  </si>
  <si>
    <t>1245286038</t>
  </si>
  <si>
    <t>12</t>
  </si>
  <si>
    <t>99924010080</t>
  </si>
  <si>
    <t>krabice KP 67/2-KA přístrojová</t>
  </si>
  <si>
    <t>640158940</t>
  </si>
  <si>
    <t>13</t>
  </si>
  <si>
    <t>741112072</t>
  </si>
  <si>
    <t>Montáž krabice přístrojová lištová plastová dvojitá</t>
  </si>
  <si>
    <t>774316584</t>
  </si>
  <si>
    <t>14</t>
  </si>
  <si>
    <t>99924040640</t>
  </si>
  <si>
    <t>krabice LK 80x28 2ZT-HB lištová</t>
  </si>
  <si>
    <t>1132242347</t>
  </si>
  <si>
    <t>741112101</t>
  </si>
  <si>
    <t>Montáž rozvodka zapuštěná plastová kruhová</t>
  </si>
  <si>
    <t>-2117349468</t>
  </si>
  <si>
    <t>99924010052</t>
  </si>
  <si>
    <t>krabice universální UK1SZH+VUK1+SV1 (KU 68/2-1903)</t>
  </si>
  <si>
    <t>-986015658</t>
  </si>
  <si>
    <t>17</t>
  </si>
  <si>
    <t>741122611</t>
  </si>
  <si>
    <t>Montáž kabel Cu plný kulatý žíla 3x1,5 až 6 mm2 uložený pevně (CYKY)</t>
  </si>
  <si>
    <t>69105028</t>
  </si>
  <si>
    <t>18</t>
  </si>
  <si>
    <t>99903000195</t>
  </si>
  <si>
    <t>kabel CYKY-J 3x2,5</t>
  </si>
  <si>
    <t>-1779068524</t>
  </si>
  <si>
    <t>19</t>
  </si>
  <si>
    <t>99903000175</t>
  </si>
  <si>
    <t>kabel CYKY-J 3x1,5</t>
  </si>
  <si>
    <t>1077511976</t>
  </si>
  <si>
    <t>20</t>
  </si>
  <si>
    <t>741122641</t>
  </si>
  <si>
    <t>Montáž kabel Cu plný kulatý žíla 5x1,5 až 2,5 mm2 uložený pevně (CYKY)</t>
  </si>
  <si>
    <t>-237650930</t>
  </si>
  <si>
    <t>99903000365</t>
  </si>
  <si>
    <t>kabel CYKY-J 5x2,5</t>
  </si>
  <si>
    <t>-1008089031</t>
  </si>
  <si>
    <t>22</t>
  </si>
  <si>
    <t>741122643</t>
  </si>
  <si>
    <t>Montáž kabel Cu plný kulatý žíla 5x10 mm2 uložený pevně (CYKY)</t>
  </si>
  <si>
    <t>2095206931</t>
  </si>
  <si>
    <t>23</t>
  </si>
  <si>
    <t>99903000380</t>
  </si>
  <si>
    <t>kabel CYKY-J 5x10</t>
  </si>
  <si>
    <t>-1015285570</t>
  </si>
  <si>
    <t>24</t>
  </si>
  <si>
    <t>741210001</t>
  </si>
  <si>
    <t>Montáž rozvodnice oceloplechová nebo plastová běžná do 20 kg</t>
  </si>
  <si>
    <t>352932199</t>
  </si>
  <si>
    <t>25</t>
  </si>
  <si>
    <t>999POP</t>
  </si>
  <si>
    <t>skříň pomocného ochranného pospojování, vč. svorkovnice - komplet</t>
  </si>
  <si>
    <t>853861884</t>
  </si>
  <si>
    <t>26</t>
  </si>
  <si>
    <t>741210004</t>
  </si>
  <si>
    <t>Montáž rozvodnice oceloplechová nebo plastová běžná do 150 kg</t>
  </si>
  <si>
    <t>-1200837014</t>
  </si>
  <si>
    <t>27</t>
  </si>
  <si>
    <t>741240022</t>
  </si>
  <si>
    <t>Montáž příslušenství rozvoden - tabulka pro přístroje lepená</t>
  </si>
  <si>
    <t>-325697805</t>
  </si>
  <si>
    <t>28</t>
  </si>
  <si>
    <t>735345500</t>
  </si>
  <si>
    <t>tabulka bezpečnostní s tiskem 2 barvy A5 248x210 mm samolepící</t>
  </si>
  <si>
    <t>2131667611</t>
  </si>
  <si>
    <t>29</t>
  </si>
  <si>
    <t>741310101</t>
  </si>
  <si>
    <t>Montáž vypínač (polo)zapuštěný bezšroubové připojení 1-jednopólový</t>
  </si>
  <si>
    <t>596065902</t>
  </si>
  <si>
    <t>30</t>
  </si>
  <si>
    <t>9990000T1</t>
  </si>
  <si>
    <t>Tango č.1 - 3559-A01345, bezšroubový + 3901A-B10 + 3558A-A651</t>
  </si>
  <si>
    <t>-797475039</t>
  </si>
  <si>
    <t>31</t>
  </si>
  <si>
    <t>741310121</t>
  </si>
  <si>
    <t>Montáž přepínač (polo)zapuštěný bezšroubové připojení 5-seriový</t>
  </si>
  <si>
    <t>1704821666</t>
  </si>
  <si>
    <t>9990000T5</t>
  </si>
  <si>
    <t>Tango č.5 - 3559-A05345, bezšroubový + 3901A-B10 + 3558A-A652</t>
  </si>
  <si>
    <t>52517520</t>
  </si>
  <si>
    <t>33</t>
  </si>
  <si>
    <t>741310122</t>
  </si>
  <si>
    <t>Montáž přepínač (polo)zapuštěný bezšroubové připojení 6-střídavý</t>
  </si>
  <si>
    <t>-1578979502</t>
  </si>
  <si>
    <t>34</t>
  </si>
  <si>
    <t>9990000T6</t>
  </si>
  <si>
    <t>Tango č.6 - 3559-A06345, bezšroubový + 3901A-B10 + 3558A-A651</t>
  </si>
  <si>
    <t>-1391774037</t>
  </si>
  <si>
    <t>35</t>
  </si>
  <si>
    <t>741310126</t>
  </si>
  <si>
    <t>Montáž přepínač (polo)zapuštěný bezšroubové připojení 7-křížový</t>
  </si>
  <si>
    <t>887199053</t>
  </si>
  <si>
    <t>36</t>
  </si>
  <si>
    <t>9990000T7</t>
  </si>
  <si>
    <t>Tango č.7 - 3559-A07345, bezšroubový + 3901A-B10 + 3558A-A651</t>
  </si>
  <si>
    <t>346893392</t>
  </si>
  <si>
    <t>37</t>
  </si>
  <si>
    <t>741310201</t>
  </si>
  <si>
    <t>Montáž vypínač (polo)zapuštěný šroubové připojení 1-jednopólový</t>
  </si>
  <si>
    <t>230429140</t>
  </si>
  <si>
    <t>38</t>
  </si>
  <si>
    <t>99950117001</t>
  </si>
  <si>
    <t>spínač č.6 3558A-06940 B Tango bílá IP44</t>
  </si>
  <si>
    <t>-431031510</t>
  </si>
  <si>
    <t>39</t>
  </si>
  <si>
    <t>741311021</t>
  </si>
  <si>
    <t>Montáž přípojka sporáková s doutnavkou se zapojením vodičů</t>
  </si>
  <si>
    <t>-1394409189</t>
  </si>
  <si>
    <t>40</t>
  </si>
  <si>
    <t>99995211207</t>
  </si>
  <si>
    <t>spínač stiskací 3536N-C03252 11 Pressto zapuštěný bí/ bí</t>
  </si>
  <si>
    <t>-1772050618</t>
  </si>
  <si>
    <t>41</t>
  </si>
  <si>
    <t>741313002</t>
  </si>
  <si>
    <t>Montáž zásuvka (polo)zapuštěná bezšroubové připojení 2P+PE dvojí zapojení - průběžná</t>
  </si>
  <si>
    <t>97043586</t>
  </si>
  <si>
    <t>42</t>
  </si>
  <si>
    <t>9990000Z1</t>
  </si>
  <si>
    <t>Tango zásuvka jednonásobná 5519A-A02357 B+ 3901A-B10 rámeček</t>
  </si>
  <si>
    <t>1331687814</t>
  </si>
  <si>
    <t>43</t>
  </si>
  <si>
    <t>741313004</t>
  </si>
  <si>
    <t>Montáž zásuvka (polo)zapuštěná bezšroubové připojení 2x(2P+PE) dvojnásobná šikmá</t>
  </si>
  <si>
    <t>1904956579</t>
  </si>
  <si>
    <t>44</t>
  </si>
  <si>
    <t>99952012251</t>
  </si>
  <si>
    <t>zásuvka dvoj. 5513A-C02357 B pootoč. Tango bílá</t>
  </si>
  <si>
    <t>-2145813373</t>
  </si>
  <si>
    <t>45</t>
  </si>
  <si>
    <t>99952012252</t>
  </si>
  <si>
    <t>zásuvka dvoj. 5513A-C02357 S pootoč.Tango šedá</t>
  </si>
  <si>
    <t>1407233637</t>
  </si>
  <si>
    <t>46</t>
  </si>
  <si>
    <t>741313004PO</t>
  </si>
  <si>
    <t>Montáž zásuvka (polo)zapuštěná bezšroubové připojení 2x(2P+PE) dvojnásobná šikmá s ochranou proti přepětí T3</t>
  </si>
  <si>
    <t>-1693352118</t>
  </si>
  <si>
    <t>47</t>
  </si>
  <si>
    <t>99948010259</t>
  </si>
  <si>
    <t>zásuvka dvoj. 5583A-C02357 S přep.akust.Tango šedá</t>
  </si>
  <si>
    <t>667401253</t>
  </si>
  <si>
    <t>48</t>
  </si>
  <si>
    <t>741313042</t>
  </si>
  <si>
    <t>Montáž zásuvka (polo)zapuštěná šroubové připojení 2P+PE dvojí zapojení - průběžná</t>
  </si>
  <si>
    <t>1963584715</t>
  </si>
  <si>
    <t>49</t>
  </si>
  <si>
    <t>99952117011</t>
  </si>
  <si>
    <t>zásuvka 5518A-2999 B Tango bílá vest.IP44</t>
  </si>
  <si>
    <t>1719437458</t>
  </si>
  <si>
    <t>50</t>
  </si>
  <si>
    <t>741371002</t>
  </si>
  <si>
    <t>Montáž svítidlo zářivkové bytové stropní přisazené 1 zdroj s krytem</t>
  </si>
  <si>
    <t>-2134997626</t>
  </si>
  <si>
    <t>51</t>
  </si>
  <si>
    <t>M010</t>
  </si>
  <si>
    <t>svítidlo pod linku dle výběru stavebníka, 300lx na pracovní desce, IP44</t>
  </si>
  <si>
    <t>-2021189770</t>
  </si>
  <si>
    <t>52</t>
  </si>
  <si>
    <t>741371004</t>
  </si>
  <si>
    <t>Montáž svítidlo zářivkové bytové stropní přisazené 2 zdroje s krytem</t>
  </si>
  <si>
    <t>-1567024019</t>
  </si>
  <si>
    <t>53</t>
  </si>
  <si>
    <t>M006</t>
  </si>
  <si>
    <t>GRIFON VYRTYCH a.s. GRIFON-T5-228-BAP-MIRO+M-EP</t>
  </si>
  <si>
    <t>-112981969</t>
  </si>
  <si>
    <t>54</t>
  </si>
  <si>
    <t>741371032</t>
  </si>
  <si>
    <t>Montáž svítidlo zářivkové bytové nástěnné přisazené 1 zdroj kompaktní</t>
  </si>
  <si>
    <t>-1219961994</t>
  </si>
  <si>
    <t>55</t>
  </si>
  <si>
    <t>M007</t>
  </si>
  <si>
    <t>DIOS VYRTYCH a.s. DIOS-1-C1-ST,1h</t>
  </si>
  <si>
    <t>-1185122177</t>
  </si>
  <si>
    <t>56</t>
  </si>
  <si>
    <t>M008</t>
  </si>
  <si>
    <t>PALAS nouzové nástěnné svítidlo  VYRTYCH PALAS-LED-1-E1P-ST,1h</t>
  </si>
  <si>
    <t>790661257</t>
  </si>
  <si>
    <t>57</t>
  </si>
  <si>
    <t>M009</t>
  </si>
  <si>
    <t>PALAS nouzové nástěnné svítidlo  VYRTYCH PALAS-LED-1-E1P-ST,1h + podvěšený piktogram</t>
  </si>
  <si>
    <t>249821191</t>
  </si>
  <si>
    <t>58</t>
  </si>
  <si>
    <t>741372062</t>
  </si>
  <si>
    <t>Montáž svítidlo LED bytové přisazené stropní panelové do 0,36 m2</t>
  </si>
  <si>
    <t>-1341075351</t>
  </si>
  <si>
    <t>59</t>
  </si>
  <si>
    <t>M002</t>
  </si>
  <si>
    <t>FOX LED VYRTYCH a.s. FOX-LED-3500-4K Interior LED luminaire</t>
  </si>
  <si>
    <t>1019034294</t>
  </si>
  <si>
    <t>60</t>
  </si>
  <si>
    <t>M003</t>
  </si>
  <si>
    <t>FOX LED VYRTYCH a.s. FOX-LED-5300-4K Interior LED luminaire</t>
  </si>
  <si>
    <t>475189944</t>
  </si>
  <si>
    <t>61</t>
  </si>
  <si>
    <t>M004</t>
  </si>
  <si>
    <t>BARBET LED VYRTYCH a.s. BARBET-SQ-LED-6080-SO-4K Interior LED luminaire reccessed, dvouokruhové - pro montáž na strop</t>
  </si>
  <si>
    <t>-785530430</t>
  </si>
  <si>
    <t>62</t>
  </si>
  <si>
    <t>741372112</t>
  </si>
  <si>
    <t>Montáž svítidlo LED bytové vestavné podhledové čtvercové do 0,36 m2</t>
  </si>
  <si>
    <t>459852117</t>
  </si>
  <si>
    <t>63</t>
  </si>
  <si>
    <t>M005</t>
  </si>
  <si>
    <t>BARBET LED VYRTYCH a.s. BARBET-SQ-LED-6080-SO-4K Interior LED luminaire reccessed, dvouokruhové</t>
  </si>
  <si>
    <t>2071865585</t>
  </si>
  <si>
    <t>64</t>
  </si>
  <si>
    <t>741410071</t>
  </si>
  <si>
    <t>Montáž pospojování ochranné konstrukce ostatní vodičem do 16 mm2 uloženým volně nebo pod omítku</t>
  </si>
  <si>
    <t>939678553</t>
  </si>
  <si>
    <t>65</t>
  </si>
  <si>
    <t>99900000750</t>
  </si>
  <si>
    <t>vodič H07V-U 6 zelenožlutý (CY)</t>
  </si>
  <si>
    <t>-1780435427</t>
  </si>
  <si>
    <t>66</t>
  </si>
  <si>
    <t>99900000870</t>
  </si>
  <si>
    <t>vodič H07V-U 10 zelenožlutý (CY)</t>
  </si>
  <si>
    <t>1696055924</t>
  </si>
  <si>
    <t>67</t>
  </si>
  <si>
    <t>99901001100</t>
  </si>
  <si>
    <t>vodič H07V-K 16 zelenožlutý (CYA)</t>
  </si>
  <si>
    <t>2001953946</t>
  </si>
  <si>
    <t>68</t>
  </si>
  <si>
    <t>99901001160</t>
  </si>
  <si>
    <t>vodič H07V-K 25 zelenožlutý (CYA)</t>
  </si>
  <si>
    <t>1077201088</t>
  </si>
  <si>
    <t>69</t>
  </si>
  <si>
    <t>741420031</t>
  </si>
  <si>
    <t>Montáž svorka hromosvodná na potrubí D do 200 mm se zhotovením</t>
  </si>
  <si>
    <t>1081523916</t>
  </si>
  <si>
    <t>70</t>
  </si>
  <si>
    <t>99914090410</t>
  </si>
  <si>
    <t>svorka zemnící ZSA 16 l131307 (BERNARD)</t>
  </si>
  <si>
    <t>1309802918</t>
  </si>
  <si>
    <t>71</t>
  </si>
  <si>
    <t>99914090415</t>
  </si>
  <si>
    <t>páska Cu k ZSA 16 (50cm)</t>
  </si>
  <si>
    <t>-370606248</t>
  </si>
  <si>
    <t>72</t>
  </si>
  <si>
    <t>99914090405</t>
  </si>
  <si>
    <t>svorka zemnící ZS 4</t>
  </si>
  <si>
    <t>926276277</t>
  </si>
  <si>
    <t>73</t>
  </si>
  <si>
    <t>741811021</t>
  </si>
  <si>
    <t>Oživení rozvaděče se složitou výstrojí</t>
  </si>
  <si>
    <t>-438787717</t>
  </si>
  <si>
    <t>zapojení a popis rozvaděčů R33-303 a R33-303.1</t>
  </si>
  <si>
    <t>74</t>
  </si>
  <si>
    <t>741811023</t>
  </si>
  <si>
    <t>Zapojení skříně HOP/POP</t>
  </si>
  <si>
    <t>-791300614</t>
  </si>
  <si>
    <t>75</t>
  </si>
  <si>
    <t>741910414</t>
  </si>
  <si>
    <t>Montáž žlab kovový šířky do 250 mm bez víka</t>
  </si>
  <si>
    <t>-665645873</t>
  </si>
  <si>
    <t>76</t>
  </si>
  <si>
    <t>M001</t>
  </si>
  <si>
    <t>"ARK - 221150 Žlab MERKUR 2   250/50 ""ŽZ"" - vzdálenost podpěr cca.1,5m" - kompletní, vč. origimálního kotvícího mateiálu, příslušenství, spojovacího materiálu a zinkového spreje</t>
  </si>
  <si>
    <t>-549226993</t>
  </si>
  <si>
    <t>77</t>
  </si>
  <si>
    <t>741910611</t>
  </si>
  <si>
    <t>Montáž příchytka kovová pro kabelové lávky a žebříky kabel D do 40 mm</t>
  </si>
  <si>
    <t>-122029623</t>
  </si>
  <si>
    <t>montáž skupinového držáku</t>
  </si>
  <si>
    <t>78</t>
  </si>
  <si>
    <t>99995322215</t>
  </si>
  <si>
    <t>držák kabelů skupinový SD 2-S pozink</t>
  </si>
  <si>
    <t>-628888431</t>
  </si>
  <si>
    <t>79</t>
  </si>
  <si>
    <t>741920021</t>
  </si>
  <si>
    <t>Montáž se zhotovením ohnivzdorná podložka pod přístroje a svítidla tl do 6 mm do 0,4 m2</t>
  </si>
  <si>
    <t>dm2</t>
  </si>
  <si>
    <t>1674681397</t>
  </si>
  <si>
    <t>80</t>
  </si>
  <si>
    <t>99929010030</t>
  </si>
  <si>
    <t>deska Cemvin 1250x185x5</t>
  </si>
  <si>
    <t>-868650654</t>
  </si>
  <si>
    <t>81</t>
  </si>
  <si>
    <t>998741203</t>
  </si>
  <si>
    <t>Přesun hmot procentní pro silnoproud v objektech v do 24 m</t>
  </si>
  <si>
    <t>%</t>
  </si>
  <si>
    <t>439878565</t>
  </si>
  <si>
    <t>82</t>
  </si>
  <si>
    <t>998741293</t>
  </si>
  <si>
    <t>Příplatek k přesunu hmot procentní 741 za zvětšený přesun do 500 m</t>
  </si>
  <si>
    <t>-164626912</t>
  </si>
  <si>
    <t>83</t>
  </si>
  <si>
    <t>998741300</t>
  </si>
  <si>
    <t>Podružný materiál</t>
  </si>
  <si>
    <t>-764741748</t>
  </si>
  <si>
    <t>84</t>
  </si>
  <si>
    <t>M011</t>
  </si>
  <si>
    <t>RSA 2,5A Řadová svornice</t>
  </si>
  <si>
    <t>371030589</t>
  </si>
  <si>
    <t>85</t>
  </si>
  <si>
    <t>M012</t>
  </si>
  <si>
    <t>LTN-10B-1 Jistič</t>
  </si>
  <si>
    <t>Ks</t>
  </si>
  <si>
    <t>-1265126818</t>
  </si>
  <si>
    <t>86</t>
  </si>
  <si>
    <t>M013</t>
  </si>
  <si>
    <t>LTN-16B-1 Jistič</t>
  </si>
  <si>
    <t>-1937004464</t>
  </si>
  <si>
    <t>87</t>
  </si>
  <si>
    <t>M014</t>
  </si>
  <si>
    <t>LTN-20B-3 Jistič</t>
  </si>
  <si>
    <t>-1876704572</t>
  </si>
  <si>
    <t>88</t>
  </si>
  <si>
    <t>M015</t>
  </si>
  <si>
    <t>OLI-10B-1N-030AC-G Proudový chránič s nadproudovou ochranou</t>
  </si>
  <si>
    <t>181157555</t>
  </si>
  <si>
    <t>89</t>
  </si>
  <si>
    <t>M016</t>
  </si>
  <si>
    <t>LFN-40-4-030A-G Proudový chránič</t>
  </si>
  <si>
    <t>1603266749</t>
  </si>
  <si>
    <t>90</t>
  </si>
  <si>
    <t>M017</t>
  </si>
  <si>
    <t>PS-LS-1100 Pomocný spínač</t>
  </si>
  <si>
    <t>-1614435615</t>
  </si>
  <si>
    <t>91</t>
  </si>
  <si>
    <t>PM1</t>
  </si>
  <si>
    <t>podružný materiál pro rozvaděče - propojovací hřebeny, drátování, popisky, atd.</t>
  </si>
  <si>
    <t>soub</t>
  </si>
  <si>
    <t>-1678282152</t>
  </si>
  <si>
    <t>92</t>
  </si>
  <si>
    <t>999201943</t>
  </si>
  <si>
    <t>BP-U-DWB-600/10-EIS-W - Rozváděč, PODOM, bílá, požár.klasifikace EI30DP1-S, ŠxV=626x1054,IP40</t>
  </si>
  <si>
    <t>1959804134</t>
  </si>
  <si>
    <t>93</t>
  </si>
  <si>
    <t>000293408</t>
  </si>
  <si>
    <t>BPZ-MSW-10 - Bočnice, V=950</t>
  </si>
  <si>
    <t>960003993</t>
  </si>
  <si>
    <t>94</t>
  </si>
  <si>
    <t>000293595</t>
  </si>
  <si>
    <t>BPZ-DINR24-600 - DIN lišta hliníková, šířka skříně = 600, šířka lišty = 488</t>
  </si>
  <si>
    <t>-1589101249</t>
  </si>
  <si>
    <t>95</t>
  </si>
  <si>
    <t>000275200</t>
  </si>
  <si>
    <t>BEL01 - Upevňovací úchytka s vodivým propojení (zelená)</t>
  </si>
  <si>
    <t>-1190846377</t>
  </si>
  <si>
    <t>96</t>
  </si>
  <si>
    <t>000275199</t>
  </si>
  <si>
    <t>BEL12 - Upevňovací úchytka celoplastová (bílá)</t>
  </si>
  <si>
    <t>-744647920</t>
  </si>
  <si>
    <t>97</t>
  </si>
  <si>
    <t>000292406</t>
  </si>
  <si>
    <t>BPZ-FP-600/150-45-W - Krycí deska, s výřezem 45mm, plechová, bílá, Š=600, V=150</t>
  </si>
  <si>
    <t>-1160703719</t>
  </si>
  <si>
    <t>98</t>
  </si>
  <si>
    <t>000119249</t>
  </si>
  <si>
    <t>BPZ-FP-600/350-BL-W - Krycí deska, bez výřezu, plechová, bílá, Š=600, V=350</t>
  </si>
  <si>
    <t>-328695869</t>
  </si>
  <si>
    <t>99</t>
  </si>
  <si>
    <t>000275413</t>
  </si>
  <si>
    <t>NBP-1000 - Zaslepovací pás max. délka 1m, pro výřezy 45mm, šedý</t>
  </si>
  <si>
    <t>-7851149</t>
  </si>
  <si>
    <t>100</t>
  </si>
  <si>
    <t>000275445</t>
  </si>
  <si>
    <t>KT-3 - Nosič svorkovnice KL-7...KL-60 na lištu, horizontální</t>
  </si>
  <si>
    <t>-424985160</t>
  </si>
  <si>
    <t>101</t>
  </si>
  <si>
    <t>000275450</t>
  </si>
  <si>
    <t>KL-45 - Svorkovnice: Rozbočovací můstek N/PE 2x25+43x16mm2</t>
  </si>
  <si>
    <t>368314129</t>
  </si>
  <si>
    <t>102</t>
  </si>
  <si>
    <t>M018</t>
  </si>
  <si>
    <t>MSO-32-3 Vypínač</t>
  </si>
  <si>
    <t>735941469</t>
  </si>
  <si>
    <t>103</t>
  </si>
  <si>
    <t>M019</t>
  </si>
  <si>
    <t>941 400 DSH TNS 255 DEHNshield TNS 255</t>
  </si>
  <si>
    <t>140632296</t>
  </si>
  <si>
    <t>104</t>
  </si>
  <si>
    <t>-1640723599</t>
  </si>
  <si>
    <t>105</t>
  </si>
  <si>
    <t>-1222408338</t>
  </si>
  <si>
    <t>106</t>
  </si>
  <si>
    <t>899013333</t>
  </si>
  <si>
    <t>107</t>
  </si>
  <si>
    <t>M020</t>
  </si>
  <si>
    <t>LTN-16B-3 Jistič</t>
  </si>
  <si>
    <t>-1697440312</t>
  </si>
  <si>
    <t>108</t>
  </si>
  <si>
    <t>1996109313</t>
  </si>
  <si>
    <t>109</t>
  </si>
  <si>
    <t>M021</t>
  </si>
  <si>
    <t>LFN-25-4-030AC-G Proudový chránič</t>
  </si>
  <si>
    <t>-1756404435</t>
  </si>
  <si>
    <t>110</t>
  </si>
  <si>
    <t>-1641741152</t>
  </si>
  <si>
    <t>111</t>
  </si>
  <si>
    <t>-229287891</t>
  </si>
  <si>
    <t>112</t>
  </si>
  <si>
    <t>011464000</t>
  </si>
  <si>
    <t>Měření (monitoring) úrovně osvětlení</t>
  </si>
  <si>
    <t>1024</t>
  </si>
  <si>
    <t>1840903725</t>
  </si>
  <si>
    <t>113</t>
  </si>
  <si>
    <t>013254000</t>
  </si>
  <si>
    <t>Dokumentace skutečného provedení stavby</t>
  </si>
  <si>
    <t>-1523639870</t>
  </si>
  <si>
    <t>114</t>
  </si>
  <si>
    <t>013324000</t>
  </si>
  <si>
    <t>Nabídkový rozpočet</t>
  </si>
  <si>
    <t>2036397953</t>
  </si>
  <si>
    <t>115</t>
  </si>
  <si>
    <t>013354000</t>
  </si>
  <si>
    <t>Rozpočet skutečného provedení stavby</t>
  </si>
  <si>
    <t>-1911781139</t>
  </si>
  <si>
    <t>116</t>
  </si>
  <si>
    <t>065002000</t>
  </si>
  <si>
    <t>Mimostaveništní doprava materiálů</t>
  </si>
  <si>
    <t>-1883279576</t>
  </si>
  <si>
    <t>117</t>
  </si>
  <si>
    <t>081002001</t>
  </si>
  <si>
    <t xml:space="preserve">Náhrada času spojeného se vstupními a výstupními prohlídkami VV </t>
  </si>
  <si>
    <t>hod</t>
  </si>
  <si>
    <t>-552036760</t>
  </si>
  <si>
    <t>118</t>
  </si>
  <si>
    <t>081103000</t>
  </si>
  <si>
    <t>Denní doprava pracovníků na pracoviště</t>
  </si>
  <si>
    <t>den</t>
  </si>
  <si>
    <t>-1077478843</t>
  </si>
  <si>
    <t>119</t>
  </si>
  <si>
    <t>084003000</t>
  </si>
  <si>
    <t>za práci v noci, o sobotách a nedělích, ve státem uznaný svátek</t>
  </si>
  <si>
    <t>478840914</t>
  </si>
  <si>
    <t>120</t>
  </si>
  <si>
    <t>091003001</t>
  </si>
  <si>
    <t>Bez rozlišení - demontáže stávající elektroinstalace</t>
  </si>
  <si>
    <t>-1005889388</t>
  </si>
  <si>
    <t>121</t>
  </si>
  <si>
    <t>091003002</t>
  </si>
  <si>
    <t xml:space="preserve">Bez rozlišení - stavební přípomoci </t>
  </si>
  <si>
    <t>883843616</t>
  </si>
  <si>
    <t>vysekání drážek kabelových tras, nik pro rozvaděče, atd. s ohledem na stávající sítě</t>
  </si>
  <si>
    <t>122</t>
  </si>
  <si>
    <t>091003003</t>
  </si>
  <si>
    <t>Bez rozlišení - napojení na stávající elektroinstalaci</t>
  </si>
  <si>
    <t>1111023643</t>
  </si>
  <si>
    <t>úpravy stávajícího rozvaděče R33-303</t>
  </si>
  <si>
    <t>123</t>
  </si>
  <si>
    <t>091003004</t>
  </si>
  <si>
    <t>Bez rozlišení - spolupráce s revizním technikem při revizi</t>
  </si>
  <si>
    <t>-665164496</t>
  </si>
  <si>
    <t>124</t>
  </si>
  <si>
    <t>091003005</t>
  </si>
  <si>
    <t>Bez rozlišení - spolupráce s ostatními profesemi, koordinace na stavbě</t>
  </si>
  <si>
    <t>-1368564335</t>
  </si>
  <si>
    <t>125</t>
  </si>
  <si>
    <t>091003006</t>
  </si>
  <si>
    <t>Bez rozlišení - práce nespecifikované ceníkem</t>
  </si>
  <si>
    <t>-1868892555</t>
  </si>
  <si>
    <t>126</t>
  </si>
  <si>
    <t>091003007</t>
  </si>
  <si>
    <t>Bez rozlišení - úklid pracoviště</t>
  </si>
  <si>
    <t>-1397168644</t>
  </si>
  <si>
    <t>127</t>
  </si>
  <si>
    <t>091704002</t>
  </si>
  <si>
    <t>Přezkoumání protokolu o určení vnějších vlivů dle ČSN 33 2000-5-51 ed. 3 před uvedením do provozu</t>
  </si>
  <si>
    <t>-31733825</t>
  </si>
  <si>
    <t>128</t>
  </si>
  <si>
    <t>091704003</t>
  </si>
  <si>
    <t>Ekologická likvidace odpadu (doprava + poplatky za uskladnění)</t>
  </si>
  <si>
    <t>-205893991</t>
  </si>
  <si>
    <t>129</t>
  </si>
  <si>
    <t>091704004</t>
  </si>
  <si>
    <t>Ověření návrhu rozvaděče, dle ČSN EN 61439-1, ed. 2 z 05/2012 + opr.1 07/2015 - Rozváděče nízkého napětí - část 1: Všeobecná ustanovení a souvisejících v platném znění</t>
  </si>
  <si>
    <t>514723763</t>
  </si>
  <si>
    <t>130</t>
  </si>
  <si>
    <t>092103001</t>
  </si>
  <si>
    <t>Náklady na zkušební provoz</t>
  </si>
  <si>
    <t>1080679586</t>
  </si>
  <si>
    <t>131</t>
  </si>
  <si>
    <t>092203000</t>
  </si>
  <si>
    <t>Náklady na zaškolení</t>
  </si>
  <si>
    <t>1896629641</t>
  </si>
  <si>
    <t>132</t>
  </si>
  <si>
    <t>094000001</t>
  </si>
  <si>
    <t>Zhotovitel provede kontrolu tohoto seznamu prací a dle své odbornosti provede jeho doplnění, popř. jeho úpravu tak, aby byl kompletní a obsahoval všechny položky pro kompletní realizaci díla</t>
  </si>
  <si>
    <t>text</t>
  </si>
  <si>
    <t>-881597026</t>
  </si>
  <si>
    <t>133</t>
  </si>
  <si>
    <t>094000002</t>
  </si>
  <si>
    <t>Doporučuji zejména délkové míry fakturovat dle skutečného provedení stavby. V tomto seznamu prací jsou délkové míry uvedeny jako orientační, dle výpisu nástavby AutoCad.</t>
  </si>
  <si>
    <t>-1461367591</t>
  </si>
  <si>
    <t>134</t>
  </si>
  <si>
    <t>094000003</t>
  </si>
  <si>
    <t>Veškerá svítidla budou oceněna včetně světelných zdrojů a poplatků za recyklaci</t>
  </si>
  <si>
    <t>-525102978</t>
  </si>
  <si>
    <t>135</t>
  </si>
  <si>
    <t>094000004</t>
  </si>
  <si>
    <t xml:space="preserve">KONKRÉTNÍ MATERIÁLY A VÝROBKY UVEDNÉ V PROJEKTOVÉ DOKUMENTACI URČUJÍ SPECIFIKACI POŽADOVANÝCH FYZIKÁLNÍCH, TECHNICKÝCH, ESTETICKÝCH A KVALITATIVNÍCH VLASTNOSTÍ (VIZ. TECHNICKÉ LISTY VÝROBKŮ), 
JEŽ MUSÍ SPLŇOVAT I PŘÍPADNÉ ALTERNATIVY. </t>
  </si>
  <si>
    <t>1677053309</t>
  </si>
  <si>
    <t>136</t>
  </si>
  <si>
    <t>094000005</t>
  </si>
  <si>
    <t xml:space="preserve">ZÁMĚNY MATERIÁLŮ A VÝROBKŮ JSOU AKCEPTOVATELNÉ ZA PŘEDPOKLADU, ŽE BUDOU TYTO VLASTNOSTI DODRŽENY BEZ VYVOLÁNÍ ZÁSADNÍ ZMĚNY V PROJEKTOVANÉM ŘEŠENÍ (bod 11) §44 ZÁKONA č.137/2006 Sb. DOPLNĚNÉ ZÁKONEM č.55/2012 Sb. </t>
  </si>
  <si>
    <t>1234706768</t>
  </si>
  <si>
    <t>137</t>
  </si>
  <si>
    <t>094000006</t>
  </si>
  <si>
    <t xml:space="preserve">PŘIPOUŠTÍ SE POUŽITÍ I JINÝCH, KVALITATIVNĚ A TECHNICKY OBDOBNÝCH ŘEŠENÍ.
ZÁMĚNY JE NUTNÉ KONZULTOVAT S PROJEKTANTEM A AUTOREM ARCHITEKTONICKÉHO NÁVRHU A INVESTOREM.
</t>
  </si>
  <si>
    <t>-138026592</t>
  </si>
  <si>
    <t>VP - Vícepráce</t>
  </si>
  <si>
    <t>PN</t>
  </si>
  <si>
    <t>02 - D.1.4.h - Zařízení slaboproudé elektrotechniky</t>
  </si>
  <si>
    <t xml:space="preserve">    742 - Elektroinstalace - slaboproud</t>
  </si>
  <si>
    <t>742110001</t>
  </si>
  <si>
    <t>Montáž trubek pro slaboproud plastových ohebných uložených pod omítku se zasekáním</t>
  </si>
  <si>
    <t>-1671712071</t>
  </si>
  <si>
    <t>99921011135</t>
  </si>
  <si>
    <t>trubka ohebná 1225-L50D super monoflex s drátem</t>
  </si>
  <si>
    <t>-1238703451</t>
  </si>
  <si>
    <t>742110501</t>
  </si>
  <si>
    <t>Montáž krabic pro slaboproud zapuštěných plastových odbočných kruhových s víčkem a se zasekáním</t>
  </si>
  <si>
    <t>-455529135</t>
  </si>
  <si>
    <t>99924010075</t>
  </si>
  <si>
    <t>krabice KP 67/3-KA přístrojová</t>
  </si>
  <si>
    <t>1731895489</t>
  </si>
  <si>
    <t>-1597466260</t>
  </si>
  <si>
    <t>742110502</t>
  </si>
  <si>
    <t>Montáž krabic pro slaboproud zapuštěných plastových odbočných čtyřhranných s víčkem</t>
  </si>
  <si>
    <t>747594886</t>
  </si>
  <si>
    <t>99924010235</t>
  </si>
  <si>
    <t>krabice KT 250/1-KB</t>
  </si>
  <si>
    <t>1497914953</t>
  </si>
  <si>
    <t>742121001</t>
  </si>
  <si>
    <t>Montáž kabelů sdělovacích pro vnitřní rozvody do 15 žil</t>
  </si>
  <si>
    <t>611766958</t>
  </si>
  <si>
    <t>99995193741</t>
  </si>
  <si>
    <t>kabel Solarix SXKD-6-FTP-PVC stíněný</t>
  </si>
  <si>
    <t>101664168</t>
  </si>
  <si>
    <t>742190001</t>
  </si>
  <si>
    <t>Vyhledání vývodu nebo krabice pro slaboproud</t>
  </si>
  <si>
    <t>649957709</t>
  </si>
  <si>
    <t>742190002</t>
  </si>
  <si>
    <t>Značení trasy vedení pro slaboproud</t>
  </si>
  <si>
    <t>1405168208</t>
  </si>
  <si>
    <t>742190003</t>
  </si>
  <si>
    <t>Vyvazování kabeláže ve žlabech pro slaboproud</t>
  </si>
  <si>
    <t>-1240809031</t>
  </si>
  <si>
    <t>742220422</t>
  </si>
  <si>
    <t>D+M kabelového vedení pro EZS dle požadavků specialisty EZS</t>
  </si>
  <si>
    <t>-53519082</t>
  </si>
  <si>
    <t>742220423</t>
  </si>
  <si>
    <t>D+M napojení napájení osvětlení chodeb ze systému EZS dle požadavků specialisty EZS</t>
  </si>
  <si>
    <t>-1554738926</t>
  </si>
  <si>
    <t>742330028</t>
  </si>
  <si>
    <t>Montáž konektoru SC, MM, 50/125 um</t>
  </si>
  <si>
    <t>1992973808</t>
  </si>
  <si>
    <t>připojení datových kabelů do patch panelu</t>
  </si>
  <si>
    <t>99950060225</t>
  </si>
  <si>
    <t>konektor RJ45 UTP - dle požadavků specialisty slaboproudu</t>
  </si>
  <si>
    <t>-337954126</t>
  </si>
  <si>
    <t>742330042</t>
  </si>
  <si>
    <t>Montáž datové dvouzásuvky</t>
  </si>
  <si>
    <t>1765865167</t>
  </si>
  <si>
    <t>99995275326</t>
  </si>
  <si>
    <t>Dvojzásuvka datová/komunikační, design Tango - dle požadavků specialisty slaboproudu</t>
  </si>
  <si>
    <t>-1188207060</t>
  </si>
  <si>
    <t xml:space="preserve">příklad datové zásuvky dvojité:
1x 3901A-B10 B Rámeček pro elektroinstalační přístroje, jednonásobný; d. Tango; b. bílá
1x 5014A-A100 B Kryt zásuvky komunikační, s popisovým polem, s kovovým upevňovacím třmenem; d. Tango; b. bílá
1x 5014A-B1018 Maska nosná s 2 otvory pro 2 zásuvky Modular-Jack (keystone); b. černá
2x R304373 Přístroj zásuvky datové stíněné (R&amp;De-Massari), Cat. 6/s
</t>
  </si>
  <si>
    <t>742330051</t>
  </si>
  <si>
    <t>Popis portu datové zásuvky</t>
  </si>
  <si>
    <t>-872096928</t>
  </si>
  <si>
    <t>742330052</t>
  </si>
  <si>
    <t>Popis portů patchpanelu</t>
  </si>
  <si>
    <t>-2084103094</t>
  </si>
  <si>
    <t>742330101</t>
  </si>
  <si>
    <t>Měření metalického segmentu s vyhotovením protokolu</t>
  </si>
  <si>
    <t>-1802475901</t>
  </si>
  <si>
    <t>742340002</t>
  </si>
  <si>
    <t>Montáž nástěnných hodin</t>
  </si>
  <si>
    <t>-2091768133</t>
  </si>
  <si>
    <t>přemístění hodin jednotného času v m.č. 3.3N13</t>
  </si>
  <si>
    <t>742340002D</t>
  </si>
  <si>
    <t>DMTZ nástěnných hodin</t>
  </si>
  <si>
    <t>-50216421</t>
  </si>
  <si>
    <t>998742203</t>
  </si>
  <si>
    <t>Přesun hmot procentní pro slaboproud v objektech v do 24 m</t>
  </si>
  <si>
    <t>-1220785377</t>
  </si>
  <si>
    <t>998742293</t>
  </si>
  <si>
    <t>Příplatek k přesunu hmot procentní 742 za zvětšený přesun do 500 m</t>
  </si>
  <si>
    <t>824333973</t>
  </si>
  <si>
    <t>998742300</t>
  </si>
  <si>
    <t>670276592</t>
  </si>
  <si>
    <t>-591312578</t>
  </si>
  <si>
    <t>1126847609</t>
  </si>
  <si>
    <t>1303019309</t>
  </si>
  <si>
    <t>1441434786</t>
  </si>
  <si>
    <t>-1552352627</t>
  </si>
  <si>
    <t>177213535</t>
  </si>
  <si>
    <t>091002000</t>
  </si>
  <si>
    <t>Ostatní náklady související s objektem - vyhledání slaboproudých tras</t>
  </si>
  <si>
    <t>1955117270</t>
  </si>
  <si>
    <t>282143898</t>
  </si>
  <si>
    <t>1257288528</t>
  </si>
  <si>
    <t>-249587603</t>
  </si>
  <si>
    <t>-870837515</t>
  </si>
  <si>
    <t>092002000</t>
  </si>
  <si>
    <t>Ostatní náklady související s provozem - zajištění slaboproudých zařízení před vniknutím prachu</t>
  </si>
  <si>
    <t>238903175</t>
  </si>
  <si>
    <t>48533297</t>
  </si>
  <si>
    <t>1147874254</t>
  </si>
  <si>
    <t>-1366241684</t>
  </si>
  <si>
    <t>-1814233634</t>
  </si>
  <si>
    <t>-1967658374</t>
  </si>
  <si>
    <t>094000008</t>
  </si>
  <si>
    <t>Hlavní kabelová trasa (drátěný žlab s přepážkou), uvedení povrchů do původního stavu - jsou součástí silnoproudé části</t>
  </si>
  <si>
    <t>356585857</t>
  </si>
  <si>
    <t>094000009</t>
  </si>
  <si>
    <t>Vlastní specializované práce, jako napojení slaboproudých zařízení na aktivní prvky, oživení instalace atd. - jsou dodávkou slaboproudých specialistů VV</t>
  </si>
  <si>
    <t>-35438409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</si>
</sst>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7"/>
      <color rgb="FF969696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89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2" borderId="0" xfId="0" applyFont="1" applyFill="1" applyAlignment="1" applyProtection="1">
      <alignment horizontal="left" vertical="center"/>
    </xf>
    <xf numFmtId="0" fontId="9" fillId="2" borderId="0" xfId="0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left" vertical="center"/>
    </xf>
    <xf numFmtId="0" fontId="11" fillId="2" borderId="0" xfId="1" applyFont="1" applyFill="1" applyAlignment="1" applyProtection="1">
      <alignment vertical="center"/>
    </xf>
    <xf numFmtId="0" fontId="0" fillId="2" borderId="0" xfId="0" applyFill="1"/>
    <xf numFmtId="0" fontId="8" fillId="2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0" xfId="0" applyBorder="1" applyProtection="1"/>
    <xf numFmtId="0" fontId="15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/>
    </xf>
    <xf numFmtId="0" fontId="15" fillId="0" borderId="0" xfId="0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/>
    <xf numFmtId="0" fontId="17" fillId="0" borderId="0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8" fillId="0" borderId="7" xfId="0" applyFont="1" applyBorder="1" applyAlignment="1" applyProtection="1">
      <alignment horizontal="left" vertical="center"/>
    </xf>
    <xf numFmtId="0" fontId="0" fillId="0" borderId="7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164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vertical="center"/>
    </xf>
    <xf numFmtId="0" fontId="0" fillId="5" borderId="0" xfId="0" applyFont="1" applyFill="1" applyBorder="1" applyAlignment="1" applyProtection="1">
      <alignment vertical="center"/>
    </xf>
    <xf numFmtId="0" fontId="3" fillId="5" borderId="8" xfId="0" applyFont="1" applyFill="1" applyBorder="1" applyAlignment="1" applyProtection="1">
      <alignment horizontal="left" vertical="center"/>
    </xf>
    <xf numFmtId="0" fontId="0" fillId="5" borderId="9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center" vertical="center"/>
    </xf>
    <xf numFmtId="0" fontId="19" fillId="0" borderId="11" xfId="0" applyFont="1" applyBorder="1" applyAlignment="1" applyProtection="1">
      <alignment horizontal="left"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Border="1" applyProtection="1"/>
    <xf numFmtId="0" fontId="0" fillId="0" borderId="15" xfId="0" applyBorder="1" applyProtection="1"/>
    <xf numFmtId="0" fontId="20" fillId="0" borderId="16" xfId="0" applyFont="1" applyBorder="1" applyAlignment="1" applyProtection="1">
      <alignment horizontal="left" vertical="center"/>
    </xf>
    <xf numFmtId="0" fontId="0" fillId="0" borderId="17" xfId="0" applyFont="1" applyBorder="1" applyAlignment="1" applyProtection="1">
      <alignment vertical="center"/>
    </xf>
    <xf numFmtId="0" fontId="20" fillId="0" borderId="17" xfId="0" applyFont="1" applyBorder="1" applyAlignment="1" applyProtection="1">
      <alignment horizontal="left" vertical="center"/>
    </xf>
    <xf numFmtId="0" fontId="0" fillId="0" borderId="18" xfId="0" applyFont="1" applyBorder="1" applyAlignment="1" applyProtection="1">
      <alignment vertical="center"/>
    </xf>
    <xf numFmtId="0" fontId="0" fillId="0" borderId="19" xfId="0" applyFont="1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vertical="center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</xf>
    <xf numFmtId="0" fontId="0" fillId="6" borderId="9" xfId="0" applyFont="1" applyFill="1" applyBorder="1" applyAlignment="1" applyProtection="1">
      <alignment vertical="center"/>
    </xf>
    <xf numFmtId="0" fontId="15" fillId="0" borderId="22" xfId="0" applyFont="1" applyBorder="1" applyAlignment="1" applyProtection="1">
      <alignment horizontal="center" vertical="center" wrapText="1"/>
    </xf>
    <xf numFmtId="0" fontId="15" fillId="0" borderId="23" xfId="0" applyFont="1" applyBorder="1" applyAlignment="1" applyProtection="1">
      <alignment horizontal="center" vertical="center" wrapText="1"/>
    </xf>
    <xf numFmtId="0" fontId="15" fillId="0" borderId="24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horizontal="left" vertical="center"/>
    </xf>
    <xf numFmtId="0" fontId="23" fillId="0" borderId="0" xfId="0" applyFont="1" applyBorder="1" applyAlignment="1" applyProtection="1">
      <alignment vertical="center"/>
    </xf>
    <xf numFmtId="4" fontId="14" fillId="0" borderId="14" xfId="0" applyNumberFormat="1" applyFont="1" applyBorder="1" applyAlignment="1" applyProtection="1">
      <alignment horizontal="right" vertical="center"/>
    </xf>
    <xf numFmtId="4" fontId="14" fillId="0" borderId="0" xfId="0" applyNumberFormat="1" applyFont="1" applyBorder="1" applyAlignment="1" applyProtection="1">
      <alignment horizontal="right" vertical="center"/>
    </xf>
    <xf numFmtId="4" fontId="22" fillId="0" borderId="0" xfId="0" applyNumberFormat="1" applyFont="1" applyBorder="1" applyAlignment="1" applyProtection="1">
      <alignment vertical="center"/>
    </xf>
    <xf numFmtId="166" fontId="22" fillId="0" borderId="0" xfId="0" applyNumberFormat="1" applyFont="1" applyBorder="1" applyAlignment="1" applyProtection="1">
      <alignment vertical="center"/>
    </xf>
    <xf numFmtId="4" fontId="22" fillId="0" borderId="15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4" fillId="0" borderId="4" xfId="0" applyFont="1" applyBorder="1" applyAlignment="1" applyProtection="1">
      <alignment vertical="center"/>
    </xf>
    <xf numFmtId="0" fontId="26" fillId="0" borderId="0" xfId="0" applyFont="1" applyBorder="1" applyAlignment="1" applyProtection="1">
      <alignment vertical="center"/>
    </xf>
    <xf numFmtId="0" fontId="27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4" fontId="28" fillId="0" borderId="14" xfId="0" applyNumberFormat="1" applyFont="1" applyBorder="1" applyAlignment="1" applyProtection="1">
      <alignment vertical="center"/>
    </xf>
    <xf numFmtId="4" fontId="28" fillId="0" borderId="0" xfId="0" applyNumberFormat="1" applyFont="1" applyBorder="1" applyAlignment="1" applyProtection="1">
      <alignment vertical="center"/>
    </xf>
    <xf numFmtId="166" fontId="28" fillId="0" borderId="0" xfId="0" applyNumberFormat="1" applyFont="1" applyBorder="1" applyAlignment="1" applyProtection="1">
      <alignment vertical="center"/>
    </xf>
    <xf numFmtId="4" fontId="28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4" fontId="28" fillId="0" borderId="16" xfId="0" applyNumberFormat="1" applyFont="1" applyBorder="1" applyAlignment="1" applyProtection="1">
      <alignment vertical="center"/>
    </xf>
    <xf numFmtId="4" fontId="28" fillId="0" borderId="17" xfId="0" applyNumberFormat="1" applyFont="1" applyBorder="1" applyAlignment="1" applyProtection="1">
      <alignment vertical="center"/>
    </xf>
    <xf numFmtId="166" fontId="28" fillId="0" borderId="17" xfId="0" applyNumberFormat="1" applyFont="1" applyBorder="1" applyAlignment="1" applyProtection="1">
      <alignment vertical="center"/>
    </xf>
    <xf numFmtId="4" fontId="28" fillId="0" borderId="18" xfId="0" applyNumberFormat="1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164" fontId="20" fillId="4" borderId="11" xfId="0" applyNumberFormat="1" applyFont="1" applyFill="1" applyBorder="1" applyAlignment="1" applyProtection="1">
      <alignment horizontal="center" vertical="center"/>
      <protection locked="0"/>
    </xf>
    <xf numFmtId="0" fontId="20" fillId="4" borderId="12" xfId="0" applyFont="1" applyFill="1" applyBorder="1" applyAlignment="1" applyProtection="1">
      <alignment horizontal="center" vertical="center"/>
      <protection locked="0"/>
    </xf>
    <xf numFmtId="4" fontId="20" fillId="0" borderId="13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164" fontId="20" fillId="4" borderId="14" xfId="0" applyNumberFormat="1" applyFont="1" applyFill="1" applyBorder="1" applyAlignment="1" applyProtection="1">
      <alignment horizontal="center" vertical="center"/>
      <protection locked="0"/>
    </xf>
    <xf numFmtId="0" fontId="20" fillId="4" borderId="0" xfId="0" applyFont="1" applyFill="1" applyBorder="1" applyAlignment="1" applyProtection="1">
      <alignment horizontal="center" vertical="center"/>
      <protection locked="0"/>
    </xf>
    <xf numFmtId="4" fontId="20" fillId="0" borderId="15" xfId="0" applyNumberFormat="1" applyFont="1" applyBorder="1" applyAlignment="1" applyProtection="1">
      <alignment vertical="center"/>
    </xf>
    <xf numFmtId="164" fontId="20" fillId="4" borderId="16" xfId="0" applyNumberFormat="1" applyFont="1" applyFill="1" applyBorder="1" applyAlignment="1" applyProtection="1">
      <alignment horizontal="center" vertical="center"/>
      <protection locked="0"/>
    </xf>
    <xf numFmtId="0" fontId="20" fillId="4" borderId="17" xfId="0" applyFont="1" applyFill="1" applyBorder="1" applyAlignment="1" applyProtection="1">
      <alignment horizontal="center" vertical="center"/>
      <protection locked="0"/>
    </xf>
    <xf numFmtId="4" fontId="20" fillId="0" borderId="18" xfId="0" applyNumberFormat="1" applyFont="1" applyBorder="1" applyAlignment="1" applyProtection="1">
      <alignment vertical="center"/>
    </xf>
    <xf numFmtId="0" fontId="23" fillId="6" borderId="0" xfId="0" applyFont="1" applyFill="1" applyBorder="1" applyAlignment="1" applyProtection="1">
      <alignment horizontal="left" vertical="center"/>
    </xf>
    <xf numFmtId="0" fontId="0" fillId="6" borderId="0" xfId="0" applyFont="1" applyFill="1" applyBorder="1" applyAlignment="1" applyProtection="1">
      <alignment vertical="center"/>
    </xf>
    <xf numFmtId="0" fontId="0" fillId="2" borderId="0" xfId="0" applyFill="1" applyProtection="1"/>
    <xf numFmtId="0" fontId="9" fillId="0" borderId="0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right" vertical="center"/>
    </xf>
    <xf numFmtId="4" fontId="1" fillId="0" borderId="0" xfId="0" applyNumberFormat="1" applyFont="1" applyBorder="1" applyAlignment="1" applyProtection="1">
      <alignment vertical="center"/>
    </xf>
    <xf numFmtId="0" fontId="3" fillId="6" borderId="8" xfId="0" applyFont="1" applyFill="1" applyBorder="1" applyAlignment="1" applyProtection="1">
      <alignment horizontal="left" vertical="center"/>
    </xf>
    <xf numFmtId="0" fontId="3" fillId="6" borderId="9" xfId="0" applyFont="1" applyFill="1" applyBorder="1" applyAlignment="1" applyProtection="1">
      <alignment horizontal="right" vertical="center"/>
    </xf>
    <xf numFmtId="0" fontId="3" fillId="6" borderId="9" xfId="0" applyFont="1" applyFill="1" applyBorder="1" applyAlignment="1" applyProtection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</xf>
    <xf numFmtId="0" fontId="29" fillId="0" borderId="0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0" fillId="0" borderId="25" xfId="0" applyFont="1" applyBorder="1" applyAlignment="1" applyProtection="1">
      <alignment vertical="center"/>
    </xf>
    <xf numFmtId="0" fontId="15" fillId="0" borderId="25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</xf>
    <xf numFmtId="0" fontId="20" fillId="0" borderId="15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</xf>
    <xf numFmtId="0" fontId="20" fillId="0" borderId="18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 wrapText="1"/>
    </xf>
    <xf numFmtId="0" fontId="2" fillId="6" borderId="22" xfId="0" applyFont="1" applyFill="1" applyBorder="1" applyAlignment="1" applyProtection="1">
      <alignment horizontal="center" vertical="center" wrapText="1"/>
    </xf>
    <xf numFmtId="0" fontId="2" fillId="6" borderId="23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 wrapText="1"/>
    </xf>
    <xf numFmtId="4" fontId="32" fillId="0" borderId="12" xfId="0" applyNumberFormat="1" applyFont="1" applyBorder="1" applyAlignment="1" applyProtection="1"/>
    <xf numFmtId="166" fontId="32" fillId="0" borderId="12" xfId="0" applyNumberFormat="1" applyFont="1" applyBorder="1" applyAlignment="1" applyProtection="1"/>
    <xf numFmtId="166" fontId="32" fillId="0" borderId="13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7" fillId="0" borderId="4" xfId="0" applyFont="1" applyBorder="1" applyAlignment="1" applyProtection="1"/>
    <xf numFmtId="0" fontId="7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7" fillId="0" borderId="5" xfId="0" applyFont="1" applyBorder="1" applyAlignment="1" applyProtection="1"/>
    <xf numFmtId="0" fontId="7" fillId="0" borderId="14" xfId="0" applyFont="1" applyBorder="1" applyAlignment="1" applyProtection="1"/>
    <xf numFmtId="4" fontId="7" fillId="0" borderId="0" xfId="0" applyNumberFormat="1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5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Border="1" applyAlignment="1" applyProtection="1">
      <alignment horizontal="left"/>
    </xf>
    <xf numFmtId="0" fontId="0" fillId="0" borderId="25" xfId="0" applyFont="1" applyBorder="1" applyAlignment="1" applyProtection="1">
      <alignment horizontal="center" vertical="center"/>
    </xf>
    <xf numFmtId="49" fontId="0" fillId="0" borderId="25" xfId="0" applyNumberFormat="1" applyFont="1" applyBorder="1" applyAlignment="1" applyProtection="1">
      <alignment horizontal="left" vertical="center" wrapText="1"/>
    </xf>
    <xf numFmtId="0" fontId="0" fillId="0" borderId="25" xfId="0" applyFont="1" applyBorder="1" applyAlignment="1" applyProtection="1">
      <alignment horizontal="center" vertical="center" wrapText="1"/>
    </xf>
    <xf numFmtId="167" fontId="0" fillId="0" borderId="25" xfId="0" applyNumberFormat="1" applyFont="1" applyBorder="1" applyAlignment="1" applyProtection="1">
      <alignment vertical="center"/>
    </xf>
    <xf numFmtId="4" fontId="0" fillId="4" borderId="25" xfId="0" applyNumberFormat="1" applyFont="1" applyFill="1" applyBorder="1" applyAlignment="1" applyProtection="1">
      <alignment vertical="center"/>
      <protection locked="0"/>
    </xf>
    <xf numFmtId="0" fontId="1" fillId="4" borderId="25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 applyProtection="1">
      <alignment vertical="center"/>
    </xf>
    <xf numFmtId="166" fontId="1" fillId="0" borderId="15" xfId="0" applyNumberFormat="1" applyFont="1" applyBorder="1" applyAlignment="1" applyProtection="1">
      <alignment vertical="center"/>
    </xf>
    <xf numFmtId="0" fontId="35" fillId="0" borderId="25" xfId="0" applyFont="1" applyBorder="1" applyAlignment="1" applyProtection="1">
      <alignment horizontal="center" vertical="center"/>
    </xf>
    <xf numFmtId="49" fontId="35" fillId="0" borderId="25" xfId="0" applyNumberFormat="1" applyFont="1" applyBorder="1" applyAlignment="1" applyProtection="1">
      <alignment horizontal="left" vertical="center" wrapText="1"/>
    </xf>
    <xf numFmtId="0" fontId="35" fillId="0" borderId="25" xfId="0" applyFont="1" applyBorder="1" applyAlignment="1" applyProtection="1">
      <alignment horizontal="center" vertical="center" wrapText="1"/>
    </xf>
    <xf numFmtId="167" fontId="35" fillId="0" borderId="25" xfId="0" applyNumberFormat="1" applyFont="1" applyBorder="1" applyAlignment="1" applyProtection="1">
      <alignment vertical="center"/>
    </xf>
    <xf numFmtId="4" fontId="35" fillId="4" borderId="25" xfId="0" applyNumberFormat="1" applyFont="1" applyFill="1" applyBorder="1" applyAlignment="1" applyProtection="1">
      <alignment vertical="center"/>
      <protection locked="0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0" fontId="0" fillId="4" borderId="25" xfId="0" applyFont="1" applyFill="1" applyBorder="1" applyAlignment="1" applyProtection="1">
      <alignment horizontal="center" vertical="center"/>
      <protection locked="0"/>
    </xf>
    <xf numFmtId="49" fontId="0" fillId="4" borderId="25" xfId="0" applyNumberFormat="1" applyFont="1" applyFill="1" applyBorder="1" applyAlignment="1" applyProtection="1">
      <alignment horizontal="left" vertical="center" wrapText="1"/>
      <protection locked="0"/>
    </xf>
    <xf numFmtId="0" fontId="0" fillId="4" borderId="25" xfId="0" applyFont="1" applyFill="1" applyBorder="1" applyAlignment="1" applyProtection="1">
      <alignment horizontal="center" vertical="center" wrapText="1"/>
      <protection locked="0"/>
    </xf>
    <xf numFmtId="0" fontId="1" fillId="4" borderId="25" xfId="0" applyFont="1" applyFill="1" applyBorder="1" applyAlignment="1" applyProtection="1">
      <alignment horizontal="center" vertical="center"/>
      <protection locked="0"/>
    </xf>
    <xf numFmtId="167" fontId="1" fillId="0" borderId="0" xfId="0" applyNumberFormat="1" applyFont="1" applyBorder="1" applyAlignment="1" applyProtection="1">
      <alignment vertical="center"/>
    </xf>
    <xf numFmtId="4" fontId="1" fillId="0" borderId="17" xfId="0" applyNumberFormat="1" applyFont="1" applyBorder="1" applyAlignment="1" applyProtection="1">
      <alignment vertical="center"/>
    </xf>
    <xf numFmtId="167" fontId="1" fillId="0" borderId="17" xfId="0" applyNumberFormat="1" applyFont="1" applyBorder="1" applyAlignment="1" applyProtection="1">
      <alignment vertical="center"/>
    </xf>
    <xf numFmtId="0" fontId="12" fillId="3" borderId="0" xfId="0" applyFont="1" applyFill="1" applyAlignment="1">
      <alignment horizontal="center" vertical="center"/>
    </xf>
    <xf numFmtId="0" fontId="0" fillId="0" borderId="0" xfId="0"/>
    <xf numFmtId="4" fontId="23" fillId="0" borderId="0" xfId="0" applyNumberFormat="1" applyFont="1" applyBorder="1" applyAlignment="1" applyProtection="1">
      <alignment horizontal="right" vertical="center"/>
    </xf>
    <xf numFmtId="4" fontId="23" fillId="0" borderId="0" xfId="0" applyNumberFormat="1" applyFont="1" applyBorder="1" applyAlignment="1" applyProtection="1">
      <alignment vertical="center"/>
    </xf>
    <xf numFmtId="4" fontId="23" fillId="6" borderId="0" xfId="0" applyNumberFormat="1" applyFont="1" applyFill="1" applyBorder="1" applyAlignment="1" applyProtection="1">
      <alignment vertical="center"/>
    </xf>
    <xf numFmtId="0" fontId="6" fillId="4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</xf>
    <xf numFmtId="4" fontId="6" fillId="4" borderId="0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Border="1" applyAlignment="1" applyProtection="1">
      <alignment vertical="center"/>
    </xf>
    <xf numFmtId="4" fontId="27" fillId="0" borderId="0" xfId="0" applyNumberFormat="1" applyFont="1" applyBorder="1" applyAlignment="1" applyProtection="1">
      <alignment vertical="center"/>
    </xf>
    <xf numFmtId="0" fontId="27" fillId="0" borderId="0" xfId="0" applyFont="1" applyBorder="1" applyAlignment="1" applyProtection="1">
      <alignment vertical="center"/>
    </xf>
    <xf numFmtId="0" fontId="26" fillId="0" borderId="0" xfId="0" applyFont="1" applyBorder="1" applyAlignment="1" applyProtection="1">
      <alignment horizontal="left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4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vertical="center"/>
    </xf>
    <xf numFmtId="0" fontId="2" fillId="6" borderId="8" xfId="0" applyFont="1" applyFill="1" applyBorder="1" applyAlignment="1" applyProtection="1">
      <alignment horizontal="center" vertical="center"/>
    </xf>
    <xf numFmtId="0" fontId="2" fillId="6" borderId="9" xfId="0" applyFont="1" applyFill="1" applyBorder="1" applyAlignment="1" applyProtection="1">
      <alignment horizontal="left" vertical="center"/>
    </xf>
    <xf numFmtId="0" fontId="2" fillId="6" borderId="9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left" vertical="center"/>
    </xf>
    <xf numFmtId="0" fontId="3" fillId="5" borderId="9" xfId="0" applyFont="1" applyFill="1" applyBorder="1" applyAlignment="1" applyProtection="1">
      <alignment horizontal="left" vertical="center"/>
    </xf>
    <xf numFmtId="0" fontId="0" fillId="5" borderId="9" xfId="0" applyFont="1" applyFill="1" applyBorder="1" applyAlignment="1" applyProtection="1">
      <alignment vertical="center"/>
    </xf>
    <xf numFmtId="4" fontId="3" fillId="5" borderId="9" xfId="0" applyNumberFormat="1" applyFont="1" applyFill="1" applyBorder="1" applyAlignment="1" applyProtection="1">
      <alignment vertical="center"/>
    </xf>
    <xf numFmtId="0" fontId="0" fillId="5" borderId="10" xfId="0" applyFont="1" applyFill="1" applyBorder="1" applyAlignment="1" applyProtection="1">
      <alignment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4" fontId="16" fillId="0" borderId="0" xfId="0" applyNumberFormat="1" applyFont="1" applyBorder="1" applyAlignment="1" applyProtection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Border="1" applyProtection="1"/>
    <xf numFmtId="0" fontId="3" fillId="0" borderId="0" xfId="0" applyFont="1" applyBorder="1" applyAlignment="1" applyProtection="1">
      <alignment horizontal="left" vertical="top" wrapText="1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4" fontId="9" fillId="0" borderId="0" xfId="0" applyNumberFormat="1" applyFont="1" applyBorder="1" applyAlignment="1" applyProtection="1">
      <alignment vertical="center"/>
    </xf>
    <xf numFmtId="4" fontId="15" fillId="0" borderId="0" xfId="0" applyNumberFormat="1" applyFont="1" applyBorder="1" applyAlignment="1" applyProtection="1">
      <alignment vertical="center"/>
    </xf>
    <xf numFmtId="4" fontId="18" fillId="0" borderId="7" xfId="0" applyNumberFormat="1" applyFont="1" applyBorder="1" applyAlignment="1" applyProtection="1">
      <alignment vertical="center"/>
    </xf>
    <xf numFmtId="0" fontId="0" fillId="0" borderId="7" xfId="0" applyFont="1" applyBorder="1" applyAlignment="1" applyProtection="1">
      <alignment vertical="center"/>
    </xf>
    <xf numFmtId="0" fontId="11" fillId="2" borderId="0" xfId="1" applyFont="1" applyFill="1" applyAlignment="1" applyProtection="1">
      <alignment horizontal="center" vertical="center"/>
    </xf>
    <xf numFmtId="0" fontId="0" fillId="4" borderId="25" xfId="0" applyFont="1" applyFill="1" applyBorder="1" applyAlignment="1" applyProtection="1">
      <alignment horizontal="left" vertical="center" wrapText="1"/>
      <protection locked="0"/>
    </xf>
    <xf numFmtId="4" fontId="0" fillId="0" borderId="25" xfId="0" applyNumberFormat="1" applyFont="1" applyBorder="1" applyAlignment="1" applyProtection="1">
      <alignment vertical="center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167" fontId="0" fillId="0" borderId="25" xfId="0" applyNumberFormat="1" applyFont="1" applyBorder="1" applyAlignment="1" applyProtection="1">
      <alignment vertical="center"/>
    </xf>
    <xf numFmtId="4" fontId="23" fillId="0" borderId="12" xfId="0" applyNumberFormat="1" applyFont="1" applyBorder="1" applyAlignment="1" applyProtection="1"/>
    <xf numFmtId="4" fontId="3" fillId="0" borderId="12" xfId="0" applyNumberFormat="1" applyFont="1" applyBorder="1" applyAlignment="1" applyProtection="1">
      <alignment vertical="center"/>
    </xf>
    <xf numFmtId="4" fontId="5" fillId="0" borderId="0" xfId="0" applyNumberFormat="1" applyFont="1" applyBorder="1" applyAlignment="1" applyProtection="1"/>
    <xf numFmtId="4" fontId="5" fillId="0" borderId="0" xfId="0" applyNumberFormat="1" applyFont="1" applyBorder="1" applyAlignment="1" applyProtection="1">
      <alignment vertical="center"/>
    </xf>
    <xf numFmtId="4" fontId="7" fillId="0" borderId="0" xfId="0" applyNumberFormat="1" applyFont="1" applyBorder="1" applyAlignment="1" applyProtection="1"/>
    <xf numFmtId="4" fontId="7" fillId="0" borderId="0" xfId="0" applyNumberFormat="1" applyFont="1" applyBorder="1" applyAlignment="1" applyProtection="1">
      <alignment vertical="center"/>
    </xf>
    <xf numFmtId="4" fontId="7" fillId="0" borderId="17" xfId="0" applyNumberFormat="1" applyFont="1" applyBorder="1" applyAlignment="1" applyProtection="1"/>
    <xf numFmtId="4" fontId="7" fillId="0" borderId="17" xfId="0" applyNumberFormat="1" applyFont="1" applyBorder="1" applyAlignment="1" applyProtection="1">
      <alignment vertical="center"/>
    </xf>
    <xf numFmtId="4" fontId="5" fillId="0" borderId="12" xfId="0" applyNumberFormat="1" applyFont="1" applyBorder="1" applyAlignment="1" applyProtection="1"/>
    <xf numFmtId="4" fontId="5" fillId="0" borderId="12" xfId="0" applyNumberFormat="1" applyFont="1" applyBorder="1" applyAlignment="1" applyProtection="1">
      <alignment vertical="center"/>
    </xf>
    <xf numFmtId="4" fontId="7" fillId="0" borderId="12" xfId="0" applyNumberFormat="1" applyFont="1" applyBorder="1" applyAlignment="1" applyProtection="1"/>
    <xf numFmtId="4" fontId="7" fillId="0" borderId="12" xfId="0" applyNumberFormat="1" applyFont="1" applyBorder="1" applyAlignment="1" applyProtection="1">
      <alignment vertical="center"/>
    </xf>
    <xf numFmtId="4" fontId="7" fillId="0" borderId="23" xfId="0" applyNumberFormat="1" applyFont="1" applyBorder="1" applyAlignment="1" applyProtection="1"/>
    <xf numFmtId="4" fontId="7" fillId="0" borderId="23" xfId="0" applyNumberFormat="1" applyFont="1" applyBorder="1" applyAlignment="1" applyProtection="1">
      <alignment vertical="center"/>
    </xf>
    <xf numFmtId="4" fontId="5" fillId="0" borderId="23" xfId="0" applyNumberFormat="1" applyFont="1" applyBorder="1" applyAlignment="1" applyProtection="1"/>
    <xf numFmtId="4" fontId="24" fillId="0" borderId="23" xfId="0" applyNumberFormat="1" applyFont="1" applyBorder="1" applyAlignment="1" applyProtection="1">
      <alignment vertical="center"/>
    </xf>
    <xf numFmtId="0" fontId="0" fillId="0" borderId="25" xfId="0" applyFont="1" applyBorder="1" applyAlignment="1" applyProtection="1">
      <alignment horizontal="left" vertical="center" wrapText="1"/>
    </xf>
    <xf numFmtId="4" fontId="0" fillId="4" borderId="25" xfId="0" applyNumberFormat="1" applyFont="1" applyFill="1" applyBorder="1" applyAlignment="1" applyProtection="1">
      <alignment vertical="center"/>
      <protection locked="0"/>
    </xf>
    <xf numFmtId="4" fontId="0" fillId="4" borderId="25" xfId="0" applyNumberFormat="1" applyFont="1" applyFill="1" applyBorder="1" applyAlignment="1" applyProtection="1">
      <alignment vertical="center"/>
    </xf>
    <xf numFmtId="0" fontId="34" fillId="0" borderId="12" xfId="0" applyFont="1" applyBorder="1" applyAlignment="1" applyProtection="1">
      <alignment vertical="center" wrapText="1"/>
    </xf>
    <xf numFmtId="0" fontId="0" fillId="0" borderId="12" xfId="0" applyFont="1" applyBorder="1" applyAlignment="1" applyProtection="1">
      <alignment vertical="center"/>
    </xf>
    <xf numFmtId="0" fontId="35" fillId="0" borderId="25" xfId="0" applyFont="1" applyBorder="1" applyAlignment="1" applyProtection="1">
      <alignment horizontal="left" vertical="center" wrapText="1"/>
    </xf>
    <xf numFmtId="0" fontId="35" fillId="0" borderId="25" xfId="0" applyFont="1" applyBorder="1" applyAlignment="1" applyProtection="1">
      <alignment vertical="center"/>
    </xf>
    <xf numFmtId="0" fontId="0" fillId="0" borderId="25" xfId="0" applyFont="1" applyBorder="1" applyAlignment="1" applyProtection="1">
      <alignment vertical="center"/>
    </xf>
    <xf numFmtId="0" fontId="2" fillId="6" borderId="23" xfId="0" applyFont="1" applyFill="1" applyBorder="1" applyAlignment="1" applyProtection="1">
      <alignment horizontal="center" vertical="center" wrapText="1"/>
    </xf>
    <xf numFmtId="0" fontId="2" fillId="6" borderId="24" xfId="0" applyFont="1" applyFill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vertical="center"/>
    </xf>
    <xf numFmtId="0" fontId="15" fillId="0" borderId="0" xfId="0" applyFont="1" applyBorder="1" applyAlignment="1" applyProtection="1">
      <alignment horizontal="left" vertical="center" wrapText="1"/>
    </xf>
    <xf numFmtId="0" fontId="15" fillId="0" borderId="0" xfId="0" applyFont="1" applyBorder="1" applyAlignment="1" applyProtection="1">
      <alignment horizontal="left" vertical="center"/>
    </xf>
    <xf numFmtId="165" fontId="2" fillId="0" borderId="0" xfId="0" applyNumberFormat="1" applyFont="1" applyBorder="1" applyAlignment="1" applyProtection="1">
      <alignment horizontal="left" vertical="center"/>
    </xf>
    <xf numFmtId="4" fontId="30" fillId="0" borderId="0" xfId="0" applyNumberFormat="1" applyFont="1" applyBorder="1" applyAlignment="1" applyProtection="1">
      <alignment vertical="center"/>
    </xf>
    <xf numFmtId="4" fontId="31" fillId="0" borderId="0" xfId="0" applyNumberFormat="1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2" fillId="6" borderId="0" xfId="0" applyFont="1" applyFill="1" applyBorder="1" applyAlignment="1" applyProtection="1">
      <alignment horizontal="center" vertical="center"/>
    </xf>
    <xf numFmtId="0" fontId="0" fillId="6" borderId="0" xfId="0" applyFont="1" applyFill="1" applyBorder="1" applyAlignment="1" applyProtection="1">
      <alignment vertical="center"/>
    </xf>
    <xf numFmtId="0" fontId="2" fillId="6" borderId="0" xfId="0" applyFont="1" applyFill="1" applyBorder="1" applyAlignment="1" applyProtection="1">
      <alignment horizontal="left" vertical="center"/>
    </xf>
    <xf numFmtId="4" fontId="1" fillId="0" borderId="0" xfId="0" applyNumberFormat="1" applyFont="1" applyBorder="1" applyAlignment="1" applyProtection="1">
      <alignment vertical="center"/>
    </xf>
    <xf numFmtId="4" fontId="3" fillId="6" borderId="9" xfId="0" applyNumberFormat="1" applyFont="1" applyFill="1" applyBorder="1" applyAlignment="1" applyProtection="1">
      <alignment vertical="center"/>
    </xf>
    <xf numFmtId="4" fontId="3" fillId="6" borderId="10" xfId="0" applyNumberFormat="1" applyFont="1" applyFill="1" applyBorder="1" applyAlignment="1" applyProtection="1">
      <alignment vertical="center"/>
    </xf>
    <xf numFmtId="4" fontId="18" fillId="0" borderId="0" xfId="0" applyNumberFormat="1" applyFont="1" applyBorder="1" applyAlignment="1" applyProtection="1">
      <alignment vertical="center"/>
    </xf>
    <xf numFmtId="165" fontId="2" fillId="4" borderId="0" xfId="0" applyNumberFormat="1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 applyProtection="1">
      <alignment horizontal="left"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8"/>
  <sheetViews>
    <sheetView showGridLines="0" tabSelected="1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8" width="25.83203125" hidden="1" customWidth="1"/>
    <col min="49" max="49" width="25" hidden="1" customWidth="1"/>
    <col min="50" max="54" width="21.6640625" hidden="1" customWidth="1"/>
    <col min="55" max="55" width="19.1640625" hidden="1" customWidth="1"/>
    <col min="56" max="56" width="25" hidden="1" customWidth="1"/>
    <col min="57" max="58" width="19.1640625" hidden="1" customWidth="1"/>
    <col min="59" max="59" width="66.5" customWidth="1"/>
    <col min="71" max="89" width="9.33203125" hidden="1"/>
  </cols>
  <sheetData>
    <row r="1" spans="1:73" ht="21.4" customHeight="1">
      <c r="A1" s="10" t="s">
        <v>0</v>
      </c>
      <c r="B1" s="11"/>
      <c r="C1" s="11"/>
      <c r="D1" s="12" t="s">
        <v>1</v>
      </c>
      <c r="E1" s="11"/>
      <c r="F1" s="11"/>
      <c r="G1" s="11"/>
      <c r="H1" s="11"/>
      <c r="I1" s="11"/>
      <c r="J1" s="11"/>
      <c r="K1" s="13" t="s">
        <v>2</v>
      </c>
      <c r="L1" s="13"/>
      <c r="M1" s="13"/>
      <c r="N1" s="13"/>
      <c r="O1" s="13"/>
      <c r="P1" s="13"/>
      <c r="Q1" s="13"/>
      <c r="R1" s="13"/>
      <c r="S1" s="13"/>
      <c r="T1" s="11"/>
      <c r="U1" s="11"/>
      <c r="V1" s="11"/>
      <c r="W1" s="13" t="s">
        <v>3</v>
      </c>
      <c r="X1" s="13"/>
      <c r="Y1" s="13"/>
      <c r="Z1" s="13"/>
      <c r="AA1" s="13"/>
      <c r="AB1" s="13"/>
      <c r="AC1" s="13"/>
      <c r="AD1" s="13"/>
      <c r="AE1" s="13"/>
      <c r="AF1" s="13"/>
      <c r="AG1" s="11"/>
      <c r="AH1" s="11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5" t="s">
        <v>4</v>
      </c>
      <c r="BB1" s="15" t="s">
        <v>5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6" t="s">
        <v>6</v>
      </c>
      <c r="BU1" s="16" t="s">
        <v>7</v>
      </c>
    </row>
    <row r="2" spans="1:73" ht="36.950000000000003" customHeight="1">
      <c r="C2" s="226" t="s">
        <v>8</v>
      </c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R2" s="192" t="s">
        <v>9</v>
      </c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D2" s="193"/>
      <c r="BE2" s="193"/>
      <c r="BF2" s="193"/>
      <c r="BG2" s="193"/>
      <c r="BS2" s="17" t="s">
        <v>10</v>
      </c>
      <c r="BT2" s="17" t="s">
        <v>11</v>
      </c>
    </row>
    <row r="3" spans="1:73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20"/>
      <c r="BS3" s="17" t="s">
        <v>10</v>
      </c>
      <c r="BT3" s="17" t="s">
        <v>12</v>
      </c>
    </row>
    <row r="4" spans="1:73" ht="36.950000000000003" customHeight="1">
      <c r="B4" s="21"/>
      <c r="C4" s="219" t="s">
        <v>13</v>
      </c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  <c r="AM4" s="220"/>
      <c r="AN4" s="220"/>
      <c r="AO4" s="220"/>
      <c r="AP4" s="220"/>
      <c r="AQ4" s="22"/>
      <c r="AS4" s="23" t="s">
        <v>14</v>
      </c>
      <c r="BG4" s="24" t="s">
        <v>15</v>
      </c>
      <c r="BS4" s="17" t="s">
        <v>16</v>
      </c>
    </row>
    <row r="5" spans="1:73" ht="14.45" customHeight="1">
      <c r="B5" s="21"/>
      <c r="C5" s="25"/>
      <c r="D5" s="26" t="s">
        <v>17</v>
      </c>
      <c r="E5" s="25"/>
      <c r="F5" s="25"/>
      <c r="G5" s="25"/>
      <c r="H5" s="25"/>
      <c r="I5" s="25"/>
      <c r="J5" s="25"/>
      <c r="K5" s="230" t="s">
        <v>18</v>
      </c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  <c r="AM5" s="231"/>
      <c r="AN5" s="231"/>
      <c r="AO5" s="231"/>
      <c r="AP5" s="25"/>
      <c r="AQ5" s="22"/>
      <c r="BG5" s="228" t="s">
        <v>19</v>
      </c>
      <c r="BS5" s="17" t="s">
        <v>10</v>
      </c>
    </row>
    <row r="6" spans="1:73" ht="36.950000000000003" customHeight="1">
      <c r="B6" s="21"/>
      <c r="C6" s="25"/>
      <c r="D6" s="28" t="s">
        <v>20</v>
      </c>
      <c r="E6" s="25"/>
      <c r="F6" s="25"/>
      <c r="G6" s="25"/>
      <c r="H6" s="25"/>
      <c r="I6" s="25"/>
      <c r="J6" s="25"/>
      <c r="K6" s="232" t="s">
        <v>21</v>
      </c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1"/>
      <c r="AI6" s="231"/>
      <c r="AJ6" s="231"/>
      <c r="AK6" s="231"/>
      <c r="AL6" s="231"/>
      <c r="AM6" s="231"/>
      <c r="AN6" s="231"/>
      <c r="AO6" s="231"/>
      <c r="AP6" s="25"/>
      <c r="AQ6" s="22"/>
      <c r="BG6" s="229"/>
      <c r="BS6" s="17" t="s">
        <v>10</v>
      </c>
    </row>
    <row r="7" spans="1:73" ht="14.45" customHeight="1">
      <c r="B7" s="21"/>
      <c r="C7" s="25"/>
      <c r="D7" s="29" t="s">
        <v>22</v>
      </c>
      <c r="E7" s="25"/>
      <c r="F7" s="25"/>
      <c r="G7" s="25"/>
      <c r="H7" s="25"/>
      <c r="I7" s="25"/>
      <c r="J7" s="25"/>
      <c r="K7" s="27" t="s">
        <v>23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9" t="s">
        <v>24</v>
      </c>
      <c r="AL7" s="25"/>
      <c r="AM7" s="25"/>
      <c r="AN7" s="27" t="s">
        <v>23</v>
      </c>
      <c r="AO7" s="25"/>
      <c r="AP7" s="25"/>
      <c r="AQ7" s="22"/>
      <c r="BG7" s="229"/>
      <c r="BS7" s="17" t="s">
        <v>10</v>
      </c>
    </row>
    <row r="8" spans="1:73" ht="14.45" customHeight="1">
      <c r="B8" s="21"/>
      <c r="C8" s="25"/>
      <c r="D8" s="29" t="s">
        <v>25</v>
      </c>
      <c r="E8" s="25"/>
      <c r="F8" s="25"/>
      <c r="G8" s="25"/>
      <c r="H8" s="25"/>
      <c r="I8" s="25"/>
      <c r="J8" s="25"/>
      <c r="K8" s="27" t="s">
        <v>26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9" t="s">
        <v>27</v>
      </c>
      <c r="AL8" s="25"/>
      <c r="AM8" s="25"/>
      <c r="AN8" s="30" t="s">
        <v>28</v>
      </c>
      <c r="AO8" s="25"/>
      <c r="AP8" s="25"/>
      <c r="AQ8" s="22"/>
      <c r="BG8" s="229"/>
      <c r="BS8" s="17" t="s">
        <v>10</v>
      </c>
    </row>
    <row r="9" spans="1:73" ht="14.45" customHeight="1">
      <c r="B9" s="21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2"/>
      <c r="BG9" s="229"/>
      <c r="BS9" s="17" t="s">
        <v>10</v>
      </c>
    </row>
    <row r="10" spans="1:73" ht="14.45" customHeight="1">
      <c r="B10" s="21"/>
      <c r="C10" s="25"/>
      <c r="D10" s="29" t="s">
        <v>29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9" t="s">
        <v>30</v>
      </c>
      <c r="AL10" s="25"/>
      <c r="AM10" s="25"/>
      <c r="AN10" s="27" t="s">
        <v>31</v>
      </c>
      <c r="AO10" s="25"/>
      <c r="AP10" s="25"/>
      <c r="AQ10" s="22"/>
      <c r="BG10" s="229"/>
      <c r="BS10" s="17" t="s">
        <v>10</v>
      </c>
    </row>
    <row r="11" spans="1:73" ht="18.399999999999999" customHeight="1">
      <c r="B11" s="21"/>
      <c r="C11" s="25"/>
      <c r="D11" s="25"/>
      <c r="E11" s="27" t="s">
        <v>32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9" t="s">
        <v>33</v>
      </c>
      <c r="AL11" s="25"/>
      <c r="AM11" s="25"/>
      <c r="AN11" s="27" t="s">
        <v>23</v>
      </c>
      <c r="AO11" s="25"/>
      <c r="AP11" s="25"/>
      <c r="AQ11" s="22"/>
      <c r="BG11" s="229"/>
      <c r="BS11" s="17" t="s">
        <v>10</v>
      </c>
    </row>
    <row r="12" spans="1:73" ht="6.95" customHeight="1">
      <c r="B12" s="21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2"/>
      <c r="BG12" s="229"/>
      <c r="BS12" s="17" t="s">
        <v>10</v>
      </c>
    </row>
    <row r="13" spans="1:73" ht="14.45" customHeight="1">
      <c r="B13" s="21"/>
      <c r="C13" s="25"/>
      <c r="D13" s="29" t="s">
        <v>34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9" t="s">
        <v>30</v>
      </c>
      <c r="AL13" s="25"/>
      <c r="AM13" s="25"/>
      <c r="AN13" s="31" t="s">
        <v>35</v>
      </c>
      <c r="AO13" s="25"/>
      <c r="AP13" s="25"/>
      <c r="AQ13" s="22"/>
      <c r="BG13" s="229"/>
      <c r="BS13" s="17" t="s">
        <v>10</v>
      </c>
    </row>
    <row r="14" spans="1:73" ht="15">
      <c r="B14" s="21"/>
      <c r="C14" s="25"/>
      <c r="D14" s="25"/>
      <c r="E14" s="233" t="s">
        <v>35</v>
      </c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9" t="s">
        <v>33</v>
      </c>
      <c r="AL14" s="25"/>
      <c r="AM14" s="25"/>
      <c r="AN14" s="31" t="s">
        <v>35</v>
      </c>
      <c r="AO14" s="25"/>
      <c r="AP14" s="25"/>
      <c r="AQ14" s="22"/>
      <c r="BG14" s="229"/>
      <c r="BS14" s="17" t="s">
        <v>10</v>
      </c>
    </row>
    <row r="15" spans="1:73" ht="6.95" customHeight="1">
      <c r="B15" s="21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2"/>
      <c r="BG15" s="229"/>
      <c r="BS15" s="17" t="s">
        <v>6</v>
      </c>
    </row>
    <row r="16" spans="1:73" ht="14.45" customHeight="1">
      <c r="B16" s="21"/>
      <c r="C16" s="25"/>
      <c r="D16" s="29" t="s">
        <v>36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9" t="s">
        <v>30</v>
      </c>
      <c r="AL16" s="25"/>
      <c r="AM16" s="25"/>
      <c r="AN16" s="27" t="s">
        <v>37</v>
      </c>
      <c r="AO16" s="25"/>
      <c r="AP16" s="25"/>
      <c r="AQ16" s="22"/>
      <c r="BG16" s="229"/>
      <c r="BS16" s="17" t="s">
        <v>6</v>
      </c>
    </row>
    <row r="17" spans="2:71" ht="18.399999999999999" customHeight="1">
      <c r="B17" s="21"/>
      <c r="C17" s="25"/>
      <c r="D17" s="25"/>
      <c r="E17" s="27" t="s">
        <v>38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9" t="s">
        <v>33</v>
      </c>
      <c r="AL17" s="25"/>
      <c r="AM17" s="25"/>
      <c r="AN17" s="27" t="s">
        <v>23</v>
      </c>
      <c r="AO17" s="25"/>
      <c r="AP17" s="25"/>
      <c r="AQ17" s="22"/>
      <c r="BG17" s="229"/>
      <c r="BS17" s="17" t="s">
        <v>7</v>
      </c>
    </row>
    <row r="18" spans="2:71" ht="6.95" customHeight="1">
      <c r="B18" s="21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2"/>
      <c r="BG18" s="229"/>
      <c r="BS18" s="17" t="s">
        <v>10</v>
      </c>
    </row>
    <row r="19" spans="2:71" ht="14.45" customHeight="1">
      <c r="B19" s="21"/>
      <c r="C19" s="25"/>
      <c r="D19" s="29" t="s">
        <v>39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9" t="s">
        <v>30</v>
      </c>
      <c r="AL19" s="25"/>
      <c r="AM19" s="25"/>
      <c r="AN19" s="27" t="s">
        <v>23</v>
      </c>
      <c r="AO19" s="25"/>
      <c r="AP19" s="25"/>
      <c r="AQ19" s="22"/>
      <c r="BG19" s="229"/>
      <c r="BS19" s="17" t="s">
        <v>10</v>
      </c>
    </row>
    <row r="20" spans="2:71" ht="18.399999999999999" customHeight="1">
      <c r="B20" s="21"/>
      <c r="C20" s="25"/>
      <c r="D20" s="25"/>
      <c r="E20" s="27" t="s">
        <v>38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9" t="s">
        <v>33</v>
      </c>
      <c r="AL20" s="25"/>
      <c r="AM20" s="25"/>
      <c r="AN20" s="27" t="s">
        <v>23</v>
      </c>
      <c r="AO20" s="25"/>
      <c r="AP20" s="25"/>
      <c r="AQ20" s="22"/>
      <c r="BG20" s="229"/>
    </row>
    <row r="21" spans="2:71" ht="6.95" customHeight="1">
      <c r="B21" s="21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2"/>
      <c r="BG21" s="229"/>
    </row>
    <row r="22" spans="2:71" ht="15">
      <c r="B22" s="21"/>
      <c r="C22" s="25"/>
      <c r="D22" s="29" t="s">
        <v>40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2"/>
      <c r="BG22" s="229"/>
    </row>
    <row r="23" spans="2:71" ht="22.5" customHeight="1">
      <c r="B23" s="21"/>
      <c r="C23" s="25"/>
      <c r="D23" s="25"/>
      <c r="E23" s="235" t="s">
        <v>23</v>
      </c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35"/>
      <c r="V23" s="235"/>
      <c r="W23" s="235"/>
      <c r="X23" s="235"/>
      <c r="Y23" s="235"/>
      <c r="Z23" s="235"/>
      <c r="AA23" s="235"/>
      <c r="AB23" s="235"/>
      <c r="AC23" s="235"/>
      <c r="AD23" s="235"/>
      <c r="AE23" s="235"/>
      <c r="AF23" s="235"/>
      <c r="AG23" s="235"/>
      <c r="AH23" s="235"/>
      <c r="AI23" s="235"/>
      <c r="AJ23" s="235"/>
      <c r="AK23" s="235"/>
      <c r="AL23" s="235"/>
      <c r="AM23" s="235"/>
      <c r="AN23" s="235"/>
      <c r="AO23" s="25"/>
      <c r="AP23" s="25"/>
      <c r="AQ23" s="22"/>
      <c r="BG23" s="229"/>
    </row>
    <row r="24" spans="2:71" ht="6.95" customHeight="1">
      <c r="B24" s="21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2"/>
      <c r="BG24" s="229"/>
    </row>
    <row r="25" spans="2:71" ht="6.95" customHeight="1">
      <c r="B25" s="21"/>
      <c r="C25" s="25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5"/>
      <c r="AQ25" s="22"/>
      <c r="BG25" s="229"/>
    </row>
    <row r="26" spans="2:71" ht="14.45" customHeight="1">
      <c r="B26" s="21"/>
      <c r="C26" s="25"/>
      <c r="D26" s="33" t="s">
        <v>41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36">
        <f>ROUND(AG87,2)</f>
        <v>0</v>
      </c>
      <c r="AL26" s="231"/>
      <c r="AM26" s="231"/>
      <c r="AN26" s="231"/>
      <c r="AO26" s="231"/>
      <c r="AP26" s="25"/>
      <c r="AQ26" s="22"/>
      <c r="BG26" s="229"/>
    </row>
    <row r="27" spans="2:71" ht="15">
      <c r="B27" s="21"/>
      <c r="C27" s="25"/>
      <c r="D27" s="25"/>
      <c r="E27" s="29" t="s">
        <v>42</v>
      </c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37">
        <f>AS87</f>
        <v>0</v>
      </c>
      <c r="AL27" s="237"/>
      <c r="AM27" s="237"/>
      <c r="AN27" s="237"/>
      <c r="AO27" s="237"/>
      <c r="AP27" s="25"/>
      <c r="AQ27" s="22"/>
      <c r="BG27" s="229"/>
    </row>
    <row r="28" spans="2:71" s="1" customFormat="1" ht="15">
      <c r="B28" s="34"/>
      <c r="C28" s="35"/>
      <c r="D28" s="35"/>
      <c r="E28" s="29" t="s">
        <v>43</v>
      </c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237">
        <f>ROUND(AT87,2)</f>
        <v>0</v>
      </c>
      <c r="AL28" s="237"/>
      <c r="AM28" s="237"/>
      <c r="AN28" s="237"/>
      <c r="AO28" s="237"/>
      <c r="AP28" s="35"/>
      <c r="AQ28" s="36"/>
      <c r="BG28" s="229"/>
    </row>
    <row r="29" spans="2:71" s="1" customFormat="1" ht="14.45" customHeight="1">
      <c r="B29" s="34"/>
      <c r="C29" s="35"/>
      <c r="D29" s="33" t="s">
        <v>44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236">
        <f>ROUND(AG91,2)</f>
        <v>0</v>
      </c>
      <c r="AL29" s="236"/>
      <c r="AM29" s="236"/>
      <c r="AN29" s="236"/>
      <c r="AO29" s="236"/>
      <c r="AP29" s="35"/>
      <c r="AQ29" s="36"/>
      <c r="BG29" s="229"/>
    </row>
    <row r="30" spans="2:71" s="1" customFormat="1" ht="6.95" customHeight="1"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6"/>
      <c r="BG30" s="229"/>
    </row>
    <row r="31" spans="2:71" s="1" customFormat="1" ht="25.9" customHeight="1">
      <c r="B31" s="34"/>
      <c r="C31" s="35"/>
      <c r="D31" s="37" t="s">
        <v>45</v>
      </c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238">
        <f>ROUND(AK26+AK29,2)</f>
        <v>0</v>
      </c>
      <c r="AL31" s="239"/>
      <c r="AM31" s="239"/>
      <c r="AN31" s="239"/>
      <c r="AO31" s="239"/>
      <c r="AP31" s="35"/>
      <c r="AQ31" s="36"/>
      <c r="BG31" s="229"/>
    </row>
    <row r="32" spans="2:71" s="1" customFormat="1" ht="6.95" customHeight="1">
      <c r="B32" s="34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6"/>
      <c r="BG32" s="229"/>
    </row>
    <row r="33" spans="2:59" s="2" customFormat="1" ht="14.45" customHeight="1">
      <c r="B33" s="39"/>
      <c r="C33" s="40"/>
      <c r="D33" s="41" t="s">
        <v>46</v>
      </c>
      <c r="E33" s="40"/>
      <c r="F33" s="41" t="s">
        <v>47</v>
      </c>
      <c r="G33" s="40"/>
      <c r="H33" s="40"/>
      <c r="I33" s="40"/>
      <c r="J33" s="40"/>
      <c r="K33" s="40"/>
      <c r="L33" s="223">
        <v>0.21</v>
      </c>
      <c r="M33" s="224"/>
      <c r="N33" s="224"/>
      <c r="O33" s="224"/>
      <c r="P33" s="40"/>
      <c r="Q33" s="40"/>
      <c r="R33" s="40"/>
      <c r="S33" s="40"/>
      <c r="T33" s="43" t="s">
        <v>48</v>
      </c>
      <c r="U33" s="40"/>
      <c r="V33" s="40"/>
      <c r="W33" s="225">
        <f>ROUND(BB87+SUM(CD92:CD96),2)</f>
        <v>0</v>
      </c>
      <c r="X33" s="224"/>
      <c r="Y33" s="224"/>
      <c r="Z33" s="224"/>
      <c r="AA33" s="224"/>
      <c r="AB33" s="224"/>
      <c r="AC33" s="224"/>
      <c r="AD33" s="224"/>
      <c r="AE33" s="224"/>
      <c r="AF33" s="40"/>
      <c r="AG33" s="40"/>
      <c r="AH33" s="40"/>
      <c r="AI33" s="40"/>
      <c r="AJ33" s="40"/>
      <c r="AK33" s="225">
        <f>ROUND(AX87+SUM(BY92:BY96),2)</f>
        <v>0</v>
      </c>
      <c r="AL33" s="224"/>
      <c r="AM33" s="224"/>
      <c r="AN33" s="224"/>
      <c r="AO33" s="224"/>
      <c r="AP33" s="40"/>
      <c r="AQ33" s="44"/>
      <c r="BG33" s="229"/>
    </row>
    <row r="34" spans="2:59" s="2" customFormat="1" ht="14.45" customHeight="1">
      <c r="B34" s="39"/>
      <c r="C34" s="40"/>
      <c r="D34" s="40"/>
      <c r="E34" s="40"/>
      <c r="F34" s="41" t="s">
        <v>49</v>
      </c>
      <c r="G34" s="40"/>
      <c r="H34" s="40"/>
      <c r="I34" s="40"/>
      <c r="J34" s="40"/>
      <c r="K34" s="40"/>
      <c r="L34" s="223">
        <v>0.15</v>
      </c>
      <c r="M34" s="224"/>
      <c r="N34" s="224"/>
      <c r="O34" s="224"/>
      <c r="P34" s="40"/>
      <c r="Q34" s="40"/>
      <c r="R34" s="40"/>
      <c r="S34" s="40"/>
      <c r="T34" s="43" t="s">
        <v>48</v>
      </c>
      <c r="U34" s="40"/>
      <c r="V34" s="40"/>
      <c r="W34" s="225">
        <f>ROUND(BC87+SUM(CE92:CE96),2)</f>
        <v>0</v>
      </c>
      <c r="X34" s="224"/>
      <c r="Y34" s="224"/>
      <c r="Z34" s="224"/>
      <c r="AA34" s="224"/>
      <c r="AB34" s="224"/>
      <c r="AC34" s="224"/>
      <c r="AD34" s="224"/>
      <c r="AE34" s="224"/>
      <c r="AF34" s="40"/>
      <c r="AG34" s="40"/>
      <c r="AH34" s="40"/>
      <c r="AI34" s="40"/>
      <c r="AJ34" s="40"/>
      <c r="AK34" s="225">
        <f>ROUND(AY87+SUM(BZ92:BZ96),2)</f>
        <v>0</v>
      </c>
      <c r="AL34" s="224"/>
      <c r="AM34" s="224"/>
      <c r="AN34" s="224"/>
      <c r="AO34" s="224"/>
      <c r="AP34" s="40"/>
      <c r="AQ34" s="44"/>
      <c r="BG34" s="229"/>
    </row>
    <row r="35" spans="2:59" s="2" customFormat="1" ht="14.45" hidden="1" customHeight="1">
      <c r="B35" s="39"/>
      <c r="C35" s="40"/>
      <c r="D35" s="40"/>
      <c r="E35" s="40"/>
      <c r="F35" s="41" t="s">
        <v>50</v>
      </c>
      <c r="G35" s="40"/>
      <c r="H35" s="40"/>
      <c r="I35" s="40"/>
      <c r="J35" s="40"/>
      <c r="K35" s="40"/>
      <c r="L35" s="223">
        <v>0.21</v>
      </c>
      <c r="M35" s="224"/>
      <c r="N35" s="224"/>
      <c r="O35" s="224"/>
      <c r="P35" s="40"/>
      <c r="Q35" s="40"/>
      <c r="R35" s="40"/>
      <c r="S35" s="40"/>
      <c r="T35" s="43" t="s">
        <v>48</v>
      </c>
      <c r="U35" s="40"/>
      <c r="V35" s="40"/>
      <c r="W35" s="225">
        <f>ROUND(BD87+SUM(CF92:CF96),2)</f>
        <v>0</v>
      </c>
      <c r="X35" s="224"/>
      <c r="Y35" s="224"/>
      <c r="Z35" s="224"/>
      <c r="AA35" s="224"/>
      <c r="AB35" s="224"/>
      <c r="AC35" s="224"/>
      <c r="AD35" s="224"/>
      <c r="AE35" s="224"/>
      <c r="AF35" s="40"/>
      <c r="AG35" s="40"/>
      <c r="AH35" s="40"/>
      <c r="AI35" s="40"/>
      <c r="AJ35" s="40"/>
      <c r="AK35" s="225">
        <v>0</v>
      </c>
      <c r="AL35" s="224"/>
      <c r="AM35" s="224"/>
      <c r="AN35" s="224"/>
      <c r="AO35" s="224"/>
      <c r="AP35" s="40"/>
      <c r="AQ35" s="44"/>
    </row>
    <row r="36" spans="2:59" s="2" customFormat="1" ht="14.45" hidden="1" customHeight="1">
      <c r="B36" s="39"/>
      <c r="C36" s="40"/>
      <c r="D36" s="40"/>
      <c r="E36" s="40"/>
      <c r="F36" s="41" t="s">
        <v>51</v>
      </c>
      <c r="G36" s="40"/>
      <c r="H36" s="40"/>
      <c r="I36" s="40"/>
      <c r="J36" s="40"/>
      <c r="K36" s="40"/>
      <c r="L36" s="223">
        <v>0.15</v>
      </c>
      <c r="M36" s="224"/>
      <c r="N36" s="224"/>
      <c r="O36" s="224"/>
      <c r="P36" s="40"/>
      <c r="Q36" s="40"/>
      <c r="R36" s="40"/>
      <c r="S36" s="40"/>
      <c r="T36" s="43" t="s">
        <v>48</v>
      </c>
      <c r="U36" s="40"/>
      <c r="V36" s="40"/>
      <c r="W36" s="225">
        <f>ROUND(BE87+SUM(CG92:CG96),2)</f>
        <v>0</v>
      </c>
      <c r="X36" s="224"/>
      <c r="Y36" s="224"/>
      <c r="Z36" s="224"/>
      <c r="AA36" s="224"/>
      <c r="AB36" s="224"/>
      <c r="AC36" s="224"/>
      <c r="AD36" s="224"/>
      <c r="AE36" s="224"/>
      <c r="AF36" s="40"/>
      <c r="AG36" s="40"/>
      <c r="AH36" s="40"/>
      <c r="AI36" s="40"/>
      <c r="AJ36" s="40"/>
      <c r="AK36" s="225">
        <v>0</v>
      </c>
      <c r="AL36" s="224"/>
      <c r="AM36" s="224"/>
      <c r="AN36" s="224"/>
      <c r="AO36" s="224"/>
      <c r="AP36" s="40"/>
      <c r="AQ36" s="44"/>
    </row>
    <row r="37" spans="2:59" s="2" customFormat="1" ht="14.45" hidden="1" customHeight="1">
      <c r="B37" s="39"/>
      <c r="C37" s="40"/>
      <c r="D37" s="40"/>
      <c r="E37" s="40"/>
      <c r="F37" s="41" t="s">
        <v>52</v>
      </c>
      <c r="G37" s="40"/>
      <c r="H37" s="40"/>
      <c r="I37" s="40"/>
      <c r="J37" s="40"/>
      <c r="K37" s="40"/>
      <c r="L37" s="223">
        <v>0</v>
      </c>
      <c r="M37" s="224"/>
      <c r="N37" s="224"/>
      <c r="O37" s="224"/>
      <c r="P37" s="40"/>
      <c r="Q37" s="40"/>
      <c r="R37" s="40"/>
      <c r="S37" s="40"/>
      <c r="T37" s="43" t="s">
        <v>48</v>
      </c>
      <c r="U37" s="40"/>
      <c r="V37" s="40"/>
      <c r="W37" s="225">
        <f>ROUND(BF87+SUM(CH92:CH96),2)</f>
        <v>0</v>
      </c>
      <c r="X37" s="224"/>
      <c r="Y37" s="224"/>
      <c r="Z37" s="224"/>
      <c r="AA37" s="224"/>
      <c r="AB37" s="224"/>
      <c r="AC37" s="224"/>
      <c r="AD37" s="224"/>
      <c r="AE37" s="224"/>
      <c r="AF37" s="40"/>
      <c r="AG37" s="40"/>
      <c r="AH37" s="40"/>
      <c r="AI37" s="40"/>
      <c r="AJ37" s="40"/>
      <c r="AK37" s="225">
        <v>0</v>
      </c>
      <c r="AL37" s="224"/>
      <c r="AM37" s="224"/>
      <c r="AN37" s="224"/>
      <c r="AO37" s="224"/>
      <c r="AP37" s="40"/>
      <c r="AQ37" s="44"/>
    </row>
    <row r="38" spans="2:59" s="1" customFormat="1" ht="6.95" customHeight="1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6"/>
    </row>
    <row r="39" spans="2:59" s="1" customFormat="1" ht="25.9" customHeight="1">
      <c r="B39" s="34"/>
      <c r="C39" s="45"/>
      <c r="D39" s="46" t="s">
        <v>53</v>
      </c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8" t="s">
        <v>54</v>
      </c>
      <c r="U39" s="47"/>
      <c r="V39" s="47"/>
      <c r="W39" s="47"/>
      <c r="X39" s="215" t="s">
        <v>55</v>
      </c>
      <c r="Y39" s="216"/>
      <c r="Z39" s="216"/>
      <c r="AA39" s="216"/>
      <c r="AB39" s="216"/>
      <c r="AC39" s="47"/>
      <c r="AD39" s="47"/>
      <c r="AE39" s="47"/>
      <c r="AF39" s="47"/>
      <c r="AG39" s="47"/>
      <c r="AH39" s="47"/>
      <c r="AI39" s="47"/>
      <c r="AJ39" s="47"/>
      <c r="AK39" s="217">
        <f>SUM(AK31:AK37)</f>
        <v>0</v>
      </c>
      <c r="AL39" s="216"/>
      <c r="AM39" s="216"/>
      <c r="AN39" s="216"/>
      <c r="AO39" s="218"/>
      <c r="AP39" s="45"/>
      <c r="AQ39" s="36"/>
    </row>
    <row r="40" spans="2:59" s="1" customFormat="1" ht="14.4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6"/>
    </row>
    <row r="41" spans="2:59">
      <c r="B41" s="21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2"/>
    </row>
    <row r="42" spans="2:59">
      <c r="B42" s="21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2"/>
    </row>
    <row r="43" spans="2:59">
      <c r="B43" s="21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2"/>
    </row>
    <row r="44" spans="2:59">
      <c r="B44" s="21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2"/>
    </row>
    <row r="45" spans="2:59">
      <c r="B45" s="21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2"/>
    </row>
    <row r="46" spans="2:59">
      <c r="B46" s="21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2"/>
    </row>
    <row r="47" spans="2:59">
      <c r="B47" s="21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2"/>
    </row>
    <row r="48" spans="2:59">
      <c r="B48" s="21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2"/>
    </row>
    <row r="49" spans="2:43" s="1" customFormat="1" ht="15">
      <c r="B49" s="34"/>
      <c r="C49" s="35"/>
      <c r="D49" s="49" t="s">
        <v>56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1"/>
      <c r="AA49" s="35"/>
      <c r="AB49" s="35"/>
      <c r="AC49" s="49" t="s">
        <v>57</v>
      </c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1"/>
      <c r="AP49" s="35"/>
      <c r="AQ49" s="36"/>
    </row>
    <row r="50" spans="2:43">
      <c r="B50" s="21"/>
      <c r="C50" s="25"/>
      <c r="D50" s="52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53"/>
      <c r="AA50" s="25"/>
      <c r="AB50" s="25"/>
      <c r="AC50" s="52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53"/>
      <c r="AP50" s="25"/>
      <c r="AQ50" s="22"/>
    </row>
    <row r="51" spans="2:43">
      <c r="B51" s="21"/>
      <c r="C51" s="25"/>
      <c r="D51" s="52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53"/>
      <c r="AA51" s="25"/>
      <c r="AB51" s="25"/>
      <c r="AC51" s="52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53"/>
      <c r="AP51" s="25"/>
      <c r="AQ51" s="22"/>
    </row>
    <row r="52" spans="2:43">
      <c r="B52" s="21"/>
      <c r="C52" s="25"/>
      <c r="D52" s="52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53"/>
      <c r="AA52" s="25"/>
      <c r="AB52" s="25"/>
      <c r="AC52" s="52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53"/>
      <c r="AP52" s="25"/>
      <c r="AQ52" s="22"/>
    </row>
    <row r="53" spans="2:43">
      <c r="B53" s="21"/>
      <c r="C53" s="25"/>
      <c r="D53" s="52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53"/>
      <c r="AA53" s="25"/>
      <c r="AB53" s="25"/>
      <c r="AC53" s="52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53"/>
      <c r="AP53" s="25"/>
      <c r="AQ53" s="22"/>
    </row>
    <row r="54" spans="2:43">
      <c r="B54" s="21"/>
      <c r="C54" s="25"/>
      <c r="D54" s="52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53"/>
      <c r="AA54" s="25"/>
      <c r="AB54" s="25"/>
      <c r="AC54" s="52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53"/>
      <c r="AP54" s="25"/>
      <c r="AQ54" s="22"/>
    </row>
    <row r="55" spans="2:43">
      <c r="B55" s="21"/>
      <c r="C55" s="25"/>
      <c r="D55" s="52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53"/>
      <c r="AA55" s="25"/>
      <c r="AB55" s="25"/>
      <c r="AC55" s="52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53"/>
      <c r="AP55" s="25"/>
      <c r="AQ55" s="22"/>
    </row>
    <row r="56" spans="2:43">
      <c r="B56" s="21"/>
      <c r="C56" s="25"/>
      <c r="D56" s="52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53"/>
      <c r="AA56" s="25"/>
      <c r="AB56" s="25"/>
      <c r="AC56" s="52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53"/>
      <c r="AP56" s="25"/>
      <c r="AQ56" s="22"/>
    </row>
    <row r="57" spans="2:43">
      <c r="B57" s="21"/>
      <c r="C57" s="25"/>
      <c r="D57" s="52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53"/>
      <c r="AA57" s="25"/>
      <c r="AB57" s="25"/>
      <c r="AC57" s="52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53"/>
      <c r="AP57" s="25"/>
      <c r="AQ57" s="22"/>
    </row>
    <row r="58" spans="2:43" s="1" customFormat="1" ht="15">
      <c r="B58" s="34"/>
      <c r="C58" s="35"/>
      <c r="D58" s="54" t="s">
        <v>58</v>
      </c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6" t="s">
        <v>59</v>
      </c>
      <c r="S58" s="55"/>
      <c r="T58" s="55"/>
      <c r="U58" s="55"/>
      <c r="V58" s="55"/>
      <c r="W58" s="55"/>
      <c r="X58" s="55"/>
      <c r="Y58" s="55"/>
      <c r="Z58" s="57"/>
      <c r="AA58" s="35"/>
      <c r="AB58" s="35"/>
      <c r="AC58" s="54" t="s">
        <v>58</v>
      </c>
      <c r="AD58" s="55"/>
      <c r="AE58" s="55"/>
      <c r="AF58" s="55"/>
      <c r="AG58" s="55"/>
      <c r="AH58" s="55"/>
      <c r="AI58" s="55"/>
      <c r="AJ58" s="55"/>
      <c r="AK58" s="55"/>
      <c r="AL58" s="55"/>
      <c r="AM58" s="56" t="s">
        <v>59</v>
      </c>
      <c r="AN58" s="55"/>
      <c r="AO58" s="57"/>
      <c r="AP58" s="35"/>
      <c r="AQ58" s="36"/>
    </row>
    <row r="59" spans="2:43">
      <c r="B59" s="21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2"/>
    </row>
    <row r="60" spans="2:43" s="1" customFormat="1" ht="15">
      <c r="B60" s="34"/>
      <c r="C60" s="35"/>
      <c r="D60" s="49" t="s">
        <v>60</v>
      </c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1"/>
      <c r="AA60" s="35"/>
      <c r="AB60" s="35"/>
      <c r="AC60" s="49" t="s">
        <v>61</v>
      </c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1"/>
      <c r="AP60" s="35"/>
      <c r="AQ60" s="36"/>
    </row>
    <row r="61" spans="2:43">
      <c r="B61" s="21"/>
      <c r="C61" s="25"/>
      <c r="D61" s="52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53"/>
      <c r="AA61" s="25"/>
      <c r="AB61" s="25"/>
      <c r="AC61" s="52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53"/>
      <c r="AP61" s="25"/>
      <c r="AQ61" s="22"/>
    </row>
    <row r="62" spans="2:43">
      <c r="B62" s="21"/>
      <c r="C62" s="25"/>
      <c r="D62" s="52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53"/>
      <c r="AA62" s="25"/>
      <c r="AB62" s="25"/>
      <c r="AC62" s="52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53"/>
      <c r="AP62" s="25"/>
      <c r="AQ62" s="22"/>
    </row>
    <row r="63" spans="2:43">
      <c r="B63" s="21"/>
      <c r="C63" s="25"/>
      <c r="D63" s="52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53"/>
      <c r="AA63" s="25"/>
      <c r="AB63" s="25"/>
      <c r="AC63" s="52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53"/>
      <c r="AP63" s="25"/>
      <c r="AQ63" s="22"/>
    </row>
    <row r="64" spans="2:43">
      <c r="B64" s="21"/>
      <c r="C64" s="25"/>
      <c r="D64" s="52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53"/>
      <c r="AA64" s="25"/>
      <c r="AB64" s="25"/>
      <c r="AC64" s="52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53"/>
      <c r="AP64" s="25"/>
      <c r="AQ64" s="22"/>
    </row>
    <row r="65" spans="2:43">
      <c r="B65" s="21"/>
      <c r="C65" s="25"/>
      <c r="D65" s="52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53"/>
      <c r="AA65" s="25"/>
      <c r="AB65" s="25"/>
      <c r="AC65" s="52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53"/>
      <c r="AP65" s="25"/>
      <c r="AQ65" s="22"/>
    </row>
    <row r="66" spans="2:43">
      <c r="B66" s="21"/>
      <c r="C66" s="25"/>
      <c r="D66" s="52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53"/>
      <c r="AA66" s="25"/>
      <c r="AB66" s="25"/>
      <c r="AC66" s="52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53"/>
      <c r="AP66" s="25"/>
      <c r="AQ66" s="22"/>
    </row>
    <row r="67" spans="2:43">
      <c r="B67" s="21"/>
      <c r="C67" s="25"/>
      <c r="D67" s="52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53"/>
      <c r="AA67" s="25"/>
      <c r="AB67" s="25"/>
      <c r="AC67" s="52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53"/>
      <c r="AP67" s="25"/>
      <c r="AQ67" s="22"/>
    </row>
    <row r="68" spans="2:43">
      <c r="B68" s="21"/>
      <c r="C68" s="25"/>
      <c r="D68" s="52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53"/>
      <c r="AA68" s="25"/>
      <c r="AB68" s="25"/>
      <c r="AC68" s="52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53"/>
      <c r="AP68" s="25"/>
      <c r="AQ68" s="22"/>
    </row>
    <row r="69" spans="2:43" s="1" customFormat="1" ht="15">
      <c r="B69" s="34"/>
      <c r="C69" s="35"/>
      <c r="D69" s="54" t="s">
        <v>58</v>
      </c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6" t="s">
        <v>59</v>
      </c>
      <c r="S69" s="55"/>
      <c r="T69" s="55"/>
      <c r="U69" s="55"/>
      <c r="V69" s="55"/>
      <c r="W69" s="55"/>
      <c r="X69" s="55"/>
      <c r="Y69" s="55"/>
      <c r="Z69" s="57"/>
      <c r="AA69" s="35"/>
      <c r="AB69" s="35"/>
      <c r="AC69" s="54" t="s">
        <v>58</v>
      </c>
      <c r="AD69" s="55"/>
      <c r="AE69" s="55"/>
      <c r="AF69" s="55"/>
      <c r="AG69" s="55"/>
      <c r="AH69" s="55"/>
      <c r="AI69" s="55"/>
      <c r="AJ69" s="55"/>
      <c r="AK69" s="55"/>
      <c r="AL69" s="55"/>
      <c r="AM69" s="56" t="s">
        <v>59</v>
      </c>
      <c r="AN69" s="55"/>
      <c r="AO69" s="57"/>
      <c r="AP69" s="35"/>
      <c r="AQ69" s="36"/>
    </row>
    <row r="70" spans="2:43" s="1" customFormat="1" ht="6.95" customHeight="1">
      <c r="B70" s="34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6"/>
    </row>
    <row r="71" spans="2:43" s="1" customFormat="1" ht="6.9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60"/>
    </row>
    <row r="75" spans="2:43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3"/>
    </row>
    <row r="76" spans="2:43" s="1" customFormat="1" ht="36.950000000000003" customHeight="1">
      <c r="B76" s="34"/>
      <c r="C76" s="219" t="s">
        <v>62</v>
      </c>
      <c r="D76" s="220"/>
      <c r="E76" s="220"/>
      <c r="F76" s="220"/>
      <c r="G76" s="220"/>
      <c r="H76" s="220"/>
      <c r="I76" s="220"/>
      <c r="J76" s="220"/>
      <c r="K76" s="220"/>
      <c r="L76" s="220"/>
      <c r="M76" s="220"/>
      <c r="N76" s="220"/>
      <c r="O76" s="220"/>
      <c r="P76" s="220"/>
      <c r="Q76" s="220"/>
      <c r="R76" s="220"/>
      <c r="S76" s="220"/>
      <c r="T76" s="220"/>
      <c r="U76" s="220"/>
      <c r="V76" s="220"/>
      <c r="W76" s="220"/>
      <c r="X76" s="220"/>
      <c r="Y76" s="220"/>
      <c r="Z76" s="220"/>
      <c r="AA76" s="220"/>
      <c r="AB76" s="220"/>
      <c r="AC76" s="220"/>
      <c r="AD76" s="220"/>
      <c r="AE76" s="220"/>
      <c r="AF76" s="220"/>
      <c r="AG76" s="220"/>
      <c r="AH76" s="220"/>
      <c r="AI76" s="220"/>
      <c r="AJ76" s="220"/>
      <c r="AK76" s="220"/>
      <c r="AL76" s="220"/>
      <c r="AM76" s="220"/>
      <c r="AN76" s="220"/>
      <c r="AO76" s="220"/>
      <c r="AP76" s="220"/>
      <c r="AQ76" s="36"/>
    </row>
    <row r="77" spans="2:43" s="3" customFormat="1" ht="14.45" customHeight="1">
      <c r="B77" s="64"/>
      <c r="C77" s="29" t="s">
        <v>17</v>
      </c>
      <c r="D77" s="65"/>
      <c r="E77" s="65"/>
      <c r="F77" s="65"/>
      <c r="G77" s="65"/>
      <c r="H77" s="65"/>
      <c r="I77" s="65"/>
      <c r="J77" s="65"/>
      <c r="K77" s="65"/>
      <c r="L77" s="65" t="str">
        <f>K5</f>
        <v>VK-VV-01-17a</v>
      </c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6"/>
    </row>
    <row r="78" spans="2:43" s="4" customFormat="1" ht="36.950000000000003" customHeight="1">
      <c r="B78" s="67"/>
      <c r="C78" s="68" t="s">
        <v>20</v>
      </c>
      <c r="D78" s="69"/>
      <c r="E78" s="69"/>
      <c r="F78" s="69"/>
      <c r="G78" s="69"/>
      <c r="H78" s="69"/>
      <c r="I78" s="69"/>
      <c r="J78" s="69"/>
      <c r="K78" s="69"/>
      <c r="L78" s="221" t="str">
        <f>K6</f>
        <v>Oprava elektroinstalace ekonomického oddělení</v>
      </c>
      <c r="M78" s="222"/>
      <c r="N78" s="222"/>
      <c r="O78" s="222"/>
      <c r="P78" s="222"/>
      <c r="Q78" s="222"/>
      <c r="R78" s="222"/>
      <c r="S78" s="222"/>
      <c r="T78" s="222"/>
      <c r="U78" s="222"/>
      <c r="V78" s="222"/>
      <c r="W78" s="222"/>
      <c r="X78" s="222"/>
      <c r="Y78" s="222"/>
      <c r="Z78" s="222"/>
      <c r="AA78" s="222"/>
      <c r="AB78" s="222"/>
      <c r="AC78" s="222"/>
      <c r="AD78" s="222"/>
      <c r="AE78" s="222"/>
      <c r="AF78" s="222"/>
      <c r="AG78" s="222"/>
      <c r="AH78" s="222"/>
      <c r="AI78" s="222"/>
      <c r="AJ78" s="222"/>
      <c r="AK78" s="222"/>
      <c r="AL78" s="222"/>
      <c r="AM78" s="222"/>
      <c r="AN78" s="222"/>
      <c r="AO78" s="222"/>
      <c r="AP78" s="69"/>
      <c r="AQ78" s="70"/>
    </row>
    <row r="79" spans="2:43" s="1" customFormat="1" ht="6.95" customHeight="1"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6"/>
    </row>
    <row r="80" spans="2:43" s="1" customFormat="1" ht="15">
      <c r="B80" s="34"/>
      <c r="C80" s="29" t="s">
        <v>25</v>
      </c>
      <c r="D80" s="35"/>
      <c r="E80" s="35"/>
      <c r="F80" s="35"/>
      <c r="G80" s="35"/>
      <c r="H80" s="35"/>
      <c r="I80" s="35"/>
      <c r="J80" s="35"/>
      <c r="K80" s="35"/>
      <c r="L80" s="71" t="str">
        <f>IF(K8="","",K8)</f>
        <v>Olomouc</v>
      </c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29" t="s">
        <v>27</v>
      </c>
      <c r="AJ80" s="35"/>
      <c r="AK80" s="35"/>
      <c r="AL80" s="35"/>
      <c r="AM80" s="72" t="str">
        <f>IF(AN8= "","",AN8)</f>
        <v>11. 2. 2017</v>
      </c>
      <c r="AN80" s="35"/>
      <c r="AO80" s="35"/>
      <c r="AP80" s="35"/>
      <c r="AQ80" s="36"/>
    </row>
    <row r="81" spans="1:89" s="1" customFormat="1" ht="6.95" customHeight="1"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6"/>
    </row>
    <row r="82" spans="1:89" s="1" customFormat="1" ht="15">
      <c r="B82" s="34"/>
      <c r="C82" s="29" t="s">
        <v>29</v>
      </c>
      <c r="D82" s="35"/>
      <c r="E82" s="35"/>
      <c r="F82" s="35"/>
      <c r="G82" s="35"/>
      <c r="H82" s="35"/>
      <c r="I82" s="35"/>
      <c r="J82" s="35"/>
      <c r="K82" s="35"/>
      <c r="L82" s="65" t="str">
        <f>IF(E11= "","",E11)</f>
        <v>Vazební věznice Olomouc</v>
      </c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29" t="s">
        <v>36</v>
      </c>
      <c r="AJ82" s="35"/>
      <c r="AK82" s="35"/>
      <c r="AL82" s="35"/>
      <c r="AM82" s="210" t="str">
        <f>IF(E17="","",E17)</f>
        <v>Viktor Králík</v>
      </c>
      <c r="AN82" s="210"/>
      <c r="AO82" s="210"/>
      <c r="AP82" s="210"/>
      <c r="AQ82" s="36"/>
      <c r="AS82" s="204" t="s">
        <v>63</v>
      </c>
      <c r="AT82" s="205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4"/>
    </row>
    <row r="83" spans="1:89" s="1" customFormat="1" ht="15">
      <c r="B83" s="34"/>
      <c r="C83" s="29" t="s">
        <v>34</v>
      </c>
      <c r="D83" s="35"/>
      <c r="E83" s="35"/>
      <c r="F83" s="35"/>
      <c r="G83" s="35"/>
      <c r="H83" s="35"/>
      <c r="I83" s="35"/>
      <c r="J83" s="35"/>
      <c r="K83" s="35"/>
      <c r="L83" s="65" t="str">
        <f>IF(E14= "Vyplň údaj","",E14)</f>
        <v/>
      </c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29" t="s">
        <v>39</v>
      </c>
      <c r="AJ83" s="35"/>
      <c r="AK83" s="35"/>
      <c r="AL83" s="35"/>
      <c r="AM83" s="210" t="str">
        <f>IF(E20="","",E20)</f>
        <v>Viktor Králík</v>
      </c>
      <c r="AN83" s="210"/>
      <c r="AO83" s="210"/>
      <c r="AP83" s="210"/>
      <c r="AQ83" s="36"/>
      <c r="AS83" s="206"/>
      <c r="AT83" s="207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6"/>
    </row>
    <row r="84" spans="1:89" s="1" customFormat="1" ht="10.9" customHeight="1"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6"/>
      <c r="AS84" s="208"/>
      <c r="AT84" s="209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77"/>
    </row>
    <row r="85" spans="1:89" s="1" customFormat="1" ht="29.25" customHeight="1">
      <c r="B85" s="34"/>
      <c r="C85" s="211" t="s">
        <v>64</v>
      </c>
      <c r="D85" s="212"/>
      <c r="E85" s="212"/>
      <c r="F85" s="212"/>
      <c r="G85" s="212"/>
      <c r="H85" s="78"/>
      <c r="I85" s="213" t="s">
        <v>65</v>
      </c>
      <c r="J85" s="212"/>
      <c r="K85" s="212"/>
      <c r="L85" s="212"/>
      <c r="M85" s="212"/>
      <c r="N85" s="212"/>
      <c r="O85" s="212"/>
      <c r="P85" s="212"/>
      <c r="Q85" s="212"/>
      <c r="R85" s="212"/>
      <c r="S85" s="212"/>
      <c r="T85" s="212"/>
      <c r="U85" s="212"/>
      <c r="V85" s="212"/>
      <c r="W85" s="212"/>
      <c r="X85" s="212"/>
      <c r="Y85" s="212"/>
      <c r="Z85" s="212"/>
      <c r="AA85" s="212"/>
      <c r="AB85" s="212"/>
      <c r="AC85" s="212"/>
      <c r="AD85" s="212"/>
      <c r="AE85" s="212"/>
      <c r="AF85" s="212"/>
      <c r="AG85" s="213" t="s">
        <v>66</v>
      </c>
      <c r="AH85" s="212"/>
      <c r="AI85" s="212"/>
      <c r="AJ85" s="212"/>
      <c r="AK85" s="212"/>
      <c r="AL85" s="212"/>
      <c r="AM85" s="212"/>
      <c r="AN85" s="213" t="s">
        <v>67</v>
      </c>
      <c r="AO85" s="212"/>
      <c r="AP85" s="214"/>
      <c r="AQ85" s="36"/>
      <c r="AS85" s="79" t="s">
        <v>68</v>
      </c>
      <c r="AT85" s="80" t="s">
        <v>69</v>
      </c>
      <c r="AU85" s="80" t="s">
        <v>70</v>
      </c>
      <c r="AV85" s="80" t="s">
        <v>71</v>
      </c>
      <c r="AW85" s="80" t="s">
        <v>72</v>
      </c>
      <c r="AX85" s="80" t="s">
        <v>73</v>
      </c>
      <c r="AY85" s="80" t="s">
        <v>74</v>
      </c>
      <c r="AZ85" s="80" t="s">
        <v>75</v>
      </c>
      <c r="BA85" s="80" t="s">
        <v>76</v>
      </c>
      <c r="BB85" s="80" t="s">
        <v>77</v>
      </c>
      <c r="BC85" s="80" t="s">
        <v>78</v>
      </c>
      <c r="BD85" s="80" t="s">
        <v>79</v>
      </c>
      <c r="BE85" s="80" t="s">
        <v>80</v>
      </c>
      <c r="BF85" s="81" t="s">
        <v>81</v>
      </c>
    </row>
    <row r="86" spans="1:89" s="1" customFormat="1" ht="10.9" customHeight="1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6"/>
      <c r="AS86" s="82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1"/>
    </row>
    <row r="87" spans="1:89" s="4" customFormat="1" ht="32.450000000000003" customHeight="1">
      <c r="B87" s="67"/>
      <c r="C87" s="83" t="s">
        <v>82</v>
      </c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194">
        <f>ROUND(SUM(AG88:AG89),2)</f>
        <v>0</v>
      </c>
      <c r="AH87" s="194"/>
      <c r="AI87" s="194"/>
      <c r="AJ87" s="194"/>
      <c r="AK87" s="194"/>
      <c r="AL87" s="194"/>
      <c r="AM87" s="194"/>
      <c r="AN87" s="195">
        <f>SUM(AG87,AV87)</f>
        <v>0</v>
      </c>
      <c r="AO87" s="195"/>
      <c r="AP87" s="195"/>
      <c r="AQ87" s="70"/>
      <c r="AS87" s="85">
        <f>ROUND(SUM(AS88:AS89),2)</f>
        <v>0</v>
      </c>
      <c r="AT87" s="86">
        <f>ROUND(SUM(AT88:AT89),2)</f>
        <v>0</v>
      </c>
      <c r="AU87" s="87">
        <f>ROUND(SUM(AU88:AU89),2)</f>
        <v>0</v>
      </c>
      <c r="AV87" s="87">
        <f>ROUND(SUM(AX87:AY87),2)</f>
        <v>0</v>
      </c>
      <c r="AW87" s="88">
        <f>ROUND(SUM(AW88:AW89),5)</f>
        <v>0</v>
      </c>
      <c r="AX87" s="87">
        <f>ROUND(BB87*L33,2)</f>
        <v>0</v>
      </c>
      <c r="AY87" s="87">
        <f>ROUND(BC87*L34,2)</f>
        <v>0</v>
      </c>
      <c r="AZ87" s="87">
        <f>ROUND(BD87*L33,2)</f>
        <v>0</v>
      </c>
      <c r="BA87" s="87">
        <f>ROUND(BE87*L34,2)</f>
        <v>0</v>
      </c>
      <c r="BB87" s="87">
        <f>ROUND(SUM(BB88:BB89),2)</f>
        <v>0</v>
      </c>
      <c r="BC87" s="87">
        <f>ROUND(SUM(BC88:BC89),2)</f>
        <v>0</v>
      </c>
      <c r="BD87" s="87">
        <f>ROUND(SUM(BD88:BD89),2)</f>
        <v>0</v>
      </c>
      <c r="BE87" s="87">
        <f>ROUND(SUM(BE88:BE89),2)</f>
        <v>0</v>
      </c>
      <c r="BF87" s="89">
        <f>ROUND(SUM(BF88:BF89),2)</f>
        <v>0</v>
      </c>
      <c r="BS87" s="90" t="s">
        <v>83</v>
      </c>
      <c r="BT87" s="90" t="s">
        <v>84</v>
      </c>
      <c r="BU87" s="91" t="s">
        <v>85</v>
      </c>
      <c r="BV87" s="90" t="s">
        <v>86</v>
      </c>
      <c r="BW87" s="90" t="s">
        <v>87</v>
      </c>
      <c r="BX87" s="90" t="s">
        <v>88</v>
      </c>
    </row>
    <row r="88" spans="1:89" s="5" customFormat="1" ht="37.5" customHeight="1">
      <c r="A88" s="92" t="s">
        <v>89</v>
      </c>
      <c r="B88" s="93"/>
      <c r="C88" s="94"/>
      <c r="D88" s="203" t="s">
        <v>90</v>
      </c>
      <c r="E88" s="203"/>
      <c r="F88" s="203"/>
      <c r="G88" s="203"/>
      <c r="H88" s="203"/>
      <c r="I88" s="95"/>
      <c r="J88" s="203" t="s">
        <v>91</v>
      </c>
      <c r="K88" s="203"/>
      <c r="L88" s="203"/>
      <c r="M88" s="203"/>
      <c r="N88" s="203"/>
      <c r="O88" s="203"/>
      <c r="P88" s="203"/>
      <c r="Q88" s="203"/>
      <c r="R88" s="203"/>
      <c r="S88" s="203"/>
      <c r="T88" s="203"/>
      <c r="U88" s="203"/>
      <c r="V88" s="203"/>
      <c r="W88" s="203"/>
      <c r="X88" s="203"/>
      <c r="Y88" s="203"/>
      <c r="Z88" s="203"/>
      <c r="AA88" s="203"/>
      <c r="AB88" s="203"/>
      <c r="AC88" s="203"/>
      <c r="AD88" s="203"/>
      <c r="AE88" s="203"/>
      <c r="AF88" s="203"/>
      <c r="AG88" s="201">
        <f>'01 - D.1.4.g - Zařízení s...'!M32</f>
        <v>0</v>
      </c>
      <c r="AH88" s="202"/>
      <c r="AI88" s="202"/>
      <c r="AJ88" s="202"/>
      <c r="AK88" s="202"/>
      <c r="AL88" s="202"/>
      <c r="AM88" s="202"/>
      <c r="AN88" s="201">
        <f>SUM(AG88,AV88)</f>
        <v>0</v>
      </c>
      <c r="AO88" s="202"/>
      <c r="AP88" s="202"/>
      <c r="AQ88" s="96"/>
      <c r="AS88" s="97">
        <f>'01 - D.1.4.g - Zařízení s...'!M28</f>
        <v>0</v>
      </c>
      <c r="AT88" s="98">
        <f>'01 - D.1.4.g - Zařízení s...'!M29</f>
        <v>0</v>
      </c>
      <c r="AU88" s="98">
        <f>'01 - D.1.4.g - Zařízení s...'!M30</f>
        <v>0</v>
      </c>
      <c r="AV88" s="98">
        <f>ROUND(SUM(AX88:AY88),2)</f>
        <v>0</v>
      </c>
      <c r="AW88" s="99">
        <f>'01 - D.1.4.g - Zařízení s...'!Z131</f>
        <v>0</v>
      </c>
      <c r="AX88" s="98">
        <f>'01 - D.1.4.g - Zařízení s...'!M34</f>
        <v>0</v>
      </c>
      <c r="AY88" s="98">
        <f>'01 - D.1.4.g - Zařízení s...'!M35</f>
        <v>0</v>
      </c>
      <c r="AZ88" s="98">
        <f>'01 - D.1.4.g - Zařízení s...'!M36</f>
        <v>0</v>
      </c>
      <c r="BA88" s="98">
        <f>'01 - D.1.4.g - Zařízení s...'!M37</f>
        <v>0</v>
      </c>
      <c r="BB88" s="98">
        <f>'01 - D.1.4.g - Zařízení s...'!H34</f>
        <v>0</v>
      </c>
      <c r="BC88" s="98">
        <f>'01 - D.1.4.g - Zařízení s...'!H35</f>
        <v>0</v>
      </c>
      <c r="BD88" s="98">
        <f>'01 - D.1.4.g - Zařízení s...'!H36</f>
        <v>0</v>
      </c>
      <c r="BE88" s="98">
        <f>'01 - D.1.4.g - Zařízení s...'!H37</f>
        <v>0</v>
      </c>
      <c r="BF88" s="100">
        <f>'01 - D.1.4.g - Zařízení s...'!H38</f>
        <v>0</v>
      </c>
      <c r="BT88" s="101" t="s">
        <v>92</v>
      </c>
      <c r="BV88" s="101" t="s">
        <v>86</v>
      </c>
      <c r="BW88" s="101" t="s">
        <v>93</v>
      </c>
      <c r="BX88" s="101" t="s">
        <v>87</v>
      </c>
    </row>
    <row r="89" spans="1:89" s="5" customFormat="1" ht="37.5" customHeight="1">
      <c r="A89" s="92" t="s">
        <v>89</v>
      </c>
      <c r="B89" s="93"/>
      <c r="C89" s="94"/>
      <c r="D89" s="203" t="s">
        <v>94</v>
      </c>
      <c r="E89" s="203"/>
      <c r="F89" s="203"/>
      <c r="G89" s="203"/>
      <c r="H89" s="203"/>
      <c r="I89" s="95"/>
      <c r="J89" s="203" t="s">
        <v>95</v>
      </c>
      <c r="K89" s="203"/>
      <c r="L89" s="203"/>
      <c r="M89" s="203"/>
      <c r="N89" s="203"/>
      <c r="O89" s="203"/>
      <c r="P89" s="203"/>
      <c r="Q89" s="203"/>
      <c r="R89" s="203"/>
      <c r="S89" s="203"/>
      <c r="T89" s="203"/>
      <c r="U89" s="203"/>
      <c r="V89" s="203"/>
      <c r="W89" s="203"/>
      <c r="X89" s="203"/>
      <c r="Y89" s="203"/>
      <c r="Z89" s="203"/>
      <c r="AA89" s="203"/>
      <c r="AB89" s="203"/>
      <c r="AC89" s="203"/>
      <c r="AD89" s="203"/>
      <c r="AE89" s="203"/>
      <c r="AF89" s="203"/>
      <c r="AG89" s="201">
        <f>'02 - D.1.4.h - Zařízení s...'!M32</f>
        <v>0</v>
      </c>
      <c r="AH89" s="202"/>
      <c r="AI89" s="202"/>
      <c r="AJ89" s="202"/>
      <c r="AK89" s="202"/>
      <c r="AL89" s="202"/>
      <c r="AM89" s="202"/>
      <c r="AN89" s="201">
        <f>SUM(AG89,AV89)</f>
        <v>0</v>
      </c>
      <c r="AO89" s="202"/>
      <c r="AP89" s="202"/>
      <c r="AQ89" s="96"/>
      <c r="AS89" s="102">
        <f>'02 - D.1.4.h - Zařízení s...'!M28</f>
        <v>0</v>
      </c>
      <c r="AT89" s="103">
        <f>'02 - D.1.4.h - Zařízení s...'!M29</f>
        <v>0</v>
      </c>
      <c r="AU89" s="103">
        <f>'02 - D.1.4.h - Zařízení s...'!M30</f>
        <v>0</v>
      </c>
      <c r="AV89" s="103">
        <f>ROUND(SUM(AX89:AY89),2)</f>
        <v>0</v>
      </c>
      <c r="AW89" s="104">
        <f>'02 - D.1.4.h - Zařízení s...'!Z124</f>
        <v>0</v>
      </c>
      <c r="AX89" s="103">
        <f>'02 - D.1.4.h - Zařízení s...'!M34</f>
        <v>0</v>
      </c>
      <c r="AY89" s="103">
        <f>'02 - D.1.4.h - Zařízení s...'!M35</f>
        <v>0</v>
      </c>
      <c r="AZ89" s="103">
        <f>'02 - D.1.4.h - Zařízení s...'!M36</f>
        <v>0</v>
      </c>
      <c r="BA89" s="103">
        <f>'02 - D.1.4.h - Zařízení s...'!M37</f>
        <v>0</v>
      </c>
      <c r="BB89" s="103">
        <f>'02 - D.1.4.h - Zařízení s...'!H34</f>
        <v>0</v>
      </c>
      <c r="BC89" s="103">
        <f>'02 - D.1.4.h - Zařízení s...'!H35</f>
        <v>0</v>
      </c>
      <c r="BD89" s="103">
        <f>'02 - D.1.4.h - Zařízení s...'!H36</f>
        <v>0</v>
      </c>
      <c r="BE89" s="103">
        <f>'02 - D.1.4.h - Zařízení s...'!H37</f>
        <v>0</v>
      </c>
      <c r="BF89" s="105">
        <f>'02 - D.1.4.h - Zařízení s...'!H38</f>
        <v>0</v>
      </c>
      <c r="BT89" s="101" t="s">
        <v>92</v>
      </c>
      <c r="BV89" s="101" t="s">
        <v>86</v>
      </c>
      <c r="BW89" s="101" t="s">
        <v>96</v>
      </c>
      <c r="BX89" s="101" t="s">
        <v>87</v>
      </c>
    </row>
    <row r="90" spans="1:89">
      <c r="B90" s="21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2"/>
    </row>
    <row r="91" spans="1:89" s="1" customFormat="1" ht="30" customHeight="1">
      <c r="B91" s="34"/>
      <c r="C91" s="83" t="s">
        <v>97</v>
      </c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195">
        <f>ROUND(SUM(AG92:AG95),2)</f>
        <v>0</v>
      </c>
      <c r="AH91" s="195"/>
      <c r="AI91" s="195"/>
      <c r="AJ91" s="195"/>
      <c r="AK91" s="195"/>
      <c r="AL91" s="195"/>
      <c r="AM91" s="195"/>
      <c r="AN91" s="195">
        <f>ROUND(SUM(AN92:AN95),2)</f>
        <v>0</v>
      </c>
      <c r="AO91" s="195"/>
      <c r="AP91" s="195"/>
      <c r="AQ91" s="36"/>
      <c r="AS91" s="79" t="s">
        <v>98</v>
      </c>
      <c r="AT91" s="80" t="s">
        <v>99</v>
      </c>
      <c r="AU91" s="80" t="s">
        <v>46</v>
      </c>
      <c r="AV91" s="81" t="s">
        <v>71</v>
      </c>
    </row>
    <row r="92" spans="1:89" s="1" customFormat="1" ht="19.899999999999999" customHeight="1">
      <c r="B92" s="34"/>
      <c r="C92" s="35"/>
      <c r="D92" s="106" t="s">
        <v>100</v>
      </c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199">
        <f>ROUND(AG87*AS92,2)</f>
        <v>0</v>
      </c>
      <c r="AH92" s="200"/>
      <c r="AI92" s="200"/>
      <c r="AJ92" s="200"/>
      <c r="AK92" s="200"/>
      <c r="AL92" s="200"/>
      <c r="AM92" s="200"/>
      <c r="AN92" s="200">
        <f>ROUND(AG92+AV92,2)</f>
        <v>0</v>
      </c>
      <c r="AO92" s="200"/>
      <c r="AP92" s="200"/>
      <c r="AQ92" s="36"/>
      <c r="AS92" s="107">
        <v>0</v>
      </c>
      <c r="AT92" s="108" t="s">
        <v>101</v>
      </c>
      <c r="AU92" s="108" t="s">
        <v>47</v>
      </c>
      <c r="AV92" s="109">
        <f>ROUND(IF(AU92="základní",AG92*L33,IF(AU92="snížená",AG92*L34,0)),2)</f>
        <v>0</v>
      </c>
      <c r="BV92" s="17" t="s">
        <v>102</v>
      </c>
      <c r="BY92" s="110">
        <f>IF(AU92="základní",AV92,0)</f>
        <v>0</v>
      </c>
      <c r="BZ92" s="110">
        <f>IF(AU92="snížená",AV92,0)</f>
        <v>0</v>
      </c>
      <c r="CA92" s="110">
        <v>0</v>
      </c>
      <c r="CB92" s="110">
        <v>0</v>
      </c>
      <c r="CC92" s="110">
        <v>0</v>
      </c>
      <c r="CD92" s="110">
        <f>IF(AU92="základní",AG92,0)</f>
        <v>0</v>
      </c>
      <c r="CE92" s="110">
        <f>IF(AU92="snížená",AG92,0)</f>
        <v>0</v>
      </c>
      <c r="CF92" s="110">
        <f>IF(AU92="zákl. přenesená",AG92,0)</f>
        <v>0</v>
      </c>
      <c r="CG92" s="110">
        <f>IF(AU92="sníž. přenesená",AG92,0)</f>
        <v>0</v>
      </c>
      <c r="CH92" s="110">
        <f>IF(AU92="nulová",AG92,0)</f>
        <v>0</v>
      </c>
      <c r="CI92" s="17">
        <f>IF(AU92="základní",1,IF(AU92="snížená",2,IF(AU92="zákl. přenesená",4,IF(AU92="sníž. přenesená",5,3))))</f>
        <v>1</v>
      </c>
      <c r="CJ92" s="17">
        <f>IF(AT92="stavební čast",1,IF(8892="investiční čast",2,3))</f>
        <v>1</v>
      </c>
      <c r="CK92" s="17" t="str">
        <f>IF(D92="Vyplň vlastní","","x")</f>
        <v>x</v>
      </c>
    </row>
    <row r="93" spans="1:89" s="1" customFormat="1" ht="19.899999999999999" customHeight="1">
      <c r="B93" s="34"/>
      <c r="C93" s="35"/>
      <c r="D93" s="197" t="s">
        <v>103</v>
      </c>
      <c r="E93" s="198"/>
      <c r="F93" s="198"/>
      <c r="G93" s="198"/>
      <c r="H93" s="198"/>
      <c r="I93" s="198"/>
      <c r="J93" s="198"/>
      <c r="K93" s="198"/>
      <c r="L93" s="198"/>
      <c r="M93" s="198"/>
      <c r="N93" s="198"/>
      <c r="O93" s="198"/>
      <c r="P93" s="198"/>
      <c r="Q93" s="198"/>
      <c r="R93" s="198"/>
      <c r="S93" s="198"/>
      <c r="T93" s="198"/>
      <c r="U93" s="198"/>
      <c r="V93" s="198"/>
      <c r="W93" s="198"/>
      <c r="X93" s="198"/>
      <c r="Y93" s="198"/>
      <c r="Z93" s="198"/>
      <c r="AA93" s="198"/>
      <c r="AB93" s="198"/>
      <c r="AC93" s="35"/>
      <c r="AD93" s="35"/>
      <c r="AE93" s="35"/>
      <c r="AF93" s="35"/>
      <c r="AG93" s="199">
        <f>AG87*AS93</f>
        <v>0</v>
      </c>
      <c r="AH93" s="200"/>
      <c r="AI93" s="200"/>
      <c r="AJ93" s="200"/>
      <c r="AK93" s="200"/>
      <c r="AL93" s="200"/>
      <c r="AM93" s="200"/>
      <c r="AN93" s="200">
        <f>AG93+AV93</f>
        <v>0</v>
      </c>
      <c r="AO93" s="200"/>
      <c r="AP93" s="200"/>
      <c r="AQ93" s="36"/>
      <c r="AS93" s="111">
        <v>0</v>
      </c>
      <c r="AT93" s="112" t="s">
        <v>101</v>
      </c>
      <c r="AU93" s="112" t="s">
        <v>47</v>
      </c>
      <c r="AV93" s="113">
        <f>ROUND(IF(AU93="nulová",0,IF(OR(AU93="základní",AU93="zákl. přenesená"),AG93*L33,AG93*L34)),2)</f>
        <v>0</v>
      </c>
      <c r="BV93" s="17" t="s">
        <v>104</v>
      </c>
      <c r="BY93" s="110">
        <f>IF(AU93="základní",AV93,0)</f>
        <v>0</v>
      </c>
      <c r="BZ93" s="110">
        <f>IF(AU93="snížená",AV93,0)</f>
        <v>0</v>
      </c>
      <c r="CA93" s="110">
        <f>IF(AU93="zákl. přenesená",AV93,0)</f>
        <v>0</v>
      </c>
      <c r="CB93" s="110">
        <f>IF(AU93="sníž. přenesená",AV93,0)</f>
        <v>0</v>
      </c>
      <c r="CC93" s="110">
        <f>IF(AU93="nulová",AV93,0)</f>
        <v>0</v>
      </c>
      <c r="CD93" s="110">
        <f>IF(AU93="základní",AG93,0)</f>
        <v>0</v>
      </c>
      <c r="CE93" s="110">
        <f>IF(AU93="snížená",AG93,0)</f>
        <v>0</v>
      </c>
      <c r="CF93" s="110">
        <f>IF(AU93="zákl. přenesená",AG93,0)</f>
        <v>0</v>
      </c>
      <c r="CG93" s="110">
        <f>IF(AU93="sníž. přenesená",AG93,0)</f>
        <v>0</v>
      </c>
      <c r="CH93" s="110">
        <f>IF(AU93="nulová",AG93,0)</f>
        <v>0</v>
      </c>
      <c r="CI93" s="17">
        <f>IF(AU93="základní",1,IF(AU93="snížená",2,IF(AU93="zákl. přenesená",4,IF(AU93="sníž. přenesená",5,3))))</f>
        <v>1</v>
      </c>
      <c r="CJ93" s="17">
        <f>IF(AT93="stavební čast",1,IF(8893="investiční čast",2,3))</f>
        <v>1</v>
      </c>
      <c r="CK93" s="17" t="str">
        <f>IF(D93="Vyplň vlastní","","x")</f>
        <v/>
      </c>
    </row>
    <row r="94" spans="1:89" s="1" customFormat="1" ht="19.899999999999999" customHeight="1">
      <c r="B94" s="34"/>
      <c r="C94" s="35"/>
      <c r="D94" s="197" t="s">
        <v>103</v>
      </c>
      <c r="E94" s="198"/>
      <c r="F94" s="198"/>
      <c r="G94" s="198"/>
      <c r="H94" s="198"/>
      <c r="I94" s="198"/>
      <c r="J94" s="198"/>
      <c r="K94" s="198"/>
      <c r="L94" s="198"/>
      <c r="M94" s="198"/>
      <c r="N94" s="198"/>
      <c r="O94" s="198"/>
      <c r="P94" s="198"/>
      <c r="Q94" s="198"/>
      <c r="R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98"/>
      <c r="AC94" s="35"/>
      <c r="AD94" s="35"/>
      <c r="AE94" s="35"/>
      <c r="AF94" s="35"/>
      <c r="AG94" s="199">
        <f>AG87*AS94</f>
        <v>0</v>
      </c>
      <c r="AH94" s="200"/>
      <c r="AI94" s="200"/>
      <c r="AJ94" s="200"/>
      <c r="AK94" s="200"/>
      <c r="AL94" s="200"/>
      <c r="AM94" s="200"/>
      <c r="AN94" s="200">
        <f>AG94+AV94</f>
        <v>0</v>
      </c>
      <c r="AO94" s="200"/>
      <c r="AP94" s="200"/>
      <c r="AQ94" s="36"/>
      <c r="AS94" s="111">
        <v>0</v>
      </c>
      <c r="AT94" s="112" t="s">
        <v>101</v>
      </c>
      <c r="AU94" s="112" t="s">
        <v>47</v>
      </c>
      <c r="AV94" s="113">
        <f>ROUND(IF(AU94="nulová",0,IF(OR(AU94="základní",AU94="zákl. přenesená"),AG94*L33,AG94*L34)),2)</f>
        <v>0</v>
      </c>
      <c r="BV94" s="17" t="s">
        <v>104</v>
      </c>
      <c r="BY94" s="110">
        <f>IF(AU94="základní",AV94,0)</f>
        <v>0</v>
      </c>
      <c r="BZ94" s="110">
        <f>IF(AU94="snížená",AV94,0)</f>
        <v>0</v>
      </c>
      <c r="CA94" s="110">
        <f>IF(AU94="zákl. přenesená",AV94,0)</f>
        <v>0</v>
      </c>
      <c r="CB94" s="110">
        <f>IF(AU94="sníž. přenesená",AV94,0)</f>
        <v>0</v>
      </c>
      <c r="CC94" s="110">
        <f>IF(AU94="nulová",AV94,0)</f>
        <v>0</v>
      </c>
      <c r="CD94" s="110">
        <f>IF(AU94="základní",AG94,0)</f>
        <v>0</v>
      </c>
      <c r="CE94" s="110">
        <f>IF(AU94="snížená",AG94,0)</f>
        <v>0</v>
      </c>
      <c r="CF94" s="110">
        <f>IF(AU94="zákl. přenesená",AG94,0)</f>
        <v>0</v>
      </c>
      <c r="CG94" s="110">
        <f>IF(AU94="sníž. přenesená",AG94,0)</f>
        <v>0</v>
      </c>
      <c r="CH94" s="110">
        <f>IF(AU94="nulová",AG94,0)</f>
        <v>0</v>
      </c>
      <c r="CI94" s="17">
        <f>IF(AU94="základní",1,IF(AU94="snížená",2,IF(AU94="zákl. přenesená",4,IF(AU94="sníž. přenesená",5,3))))</f>
        <v>1</v>
      </c>
      <c r="CJ94" s="17">
        <f>IF(AT94="stavební čast",1,IF(8894="investiční čast",2,3))</f>
        <v>1</v>
      </c>
      <c r="CK94" s="17" t="str">
        <f>IF(D94="Vyplň vlastní","","x")</f>
        <v/>
      </c>
    </row>
    <row r="95" spans="1:89" s="1" customFormat="1" ht="19.899999999999999" customHeight="1">
      <c r="B95" s="34"/>
      <c r="C95" s="35"/>
      <c r="D95" s="197" t="s">
        <v>103</v>
      </c>
      <c r="E95" s="198"/>
      <c r="F95" s="198"/>
      <c r="G95" s="198"/>
      <c r="H95" s="198"/>
      <c r="I95" s="198"/>
      <c r="J95" s="198"/>
      <c r="K95" s="198"/>
      <c r="L95" s="198"/>
      <c r="M95" s="198"/>
      <c r="N95" s="198"/>
      <c r="O95" s="198"/>
      <c r="P95" s="198"/>
      <c r="Q95" s="198"/>
      <c r="R95" s="198"/>
      <c r="S95" s="198"/>
      <c r="T95" s="198"/>
      <c r="U95" s="198"/>
      <c r="V95" s="198"/>
      <c r="W95" s="198"/>
      <c r="X95" s="198"/>
      <c r="Y95" s="198"/>
      <c r="Z95" s="198"/>
      <c r="AA95" s="198"/>
      <c r="AB95" s="198"/>
      <c r="AC95" s="35"/>
      <c r="AD95" s="35"/>
      <c r="AE95" s="35"/>
      <c r="AF95" s="35"/>
      <c r="AG95" s="199">
        <f>AG87*AS95</f>
        <v>0</v>
      </c>
      <c r="AH95" s="200"/>
      <c r="AI95" s="200"/>
      <c r="AJ95" s="200"/>
      <c r="AK95" s="200"/>
      <c r="AL95" s="200"/>
      <c r="AM95" s="200"/>
      <c r="AN95" s="200">
        <f>AG95+AV95</f>
        <v>0</v>
      </c>
      <c r="AO95" s="200"/>
      <c r="AP95" s="200"/>
      <c r="AQ95" s="36"/>
      <c r="AS95" s="114">
        <v>0</v>
      </c>
      <c r="AT95" s="115" t="s">
        <v>101</v>
      </c>
      <c r="AU95" s="115" t="s">
        <v>47</v>
      </c>
      <c r="AV95" s="116">
        <f>ROUND(IF(AU95="nulová",0,IF(OR(AU95="základní",AU95="zákl. přenesená"),AG95*L33,AG95*L34)),2)</f>
        <v>0</v>
      </c>
      <c r="BV95" s="17" t="s">
        <v>104</v>
      </c>
      <c r="BY95" s="110">
        <f>IF(AU95="základní",AV95,0)</f>
        <v>0</v>
      </c>
      <c r="BZ95" s="110">
        <f>IF(AU95="snížená",AV95,0)</f>
        <v>0</v>
      </c>
      <c r="CA95" s="110">
        <f>IF(AU95="zákl. přenesená",AV95,0)</f>
        <v>0</v>
      </c>
      <c r="CB95" s="110">
        <f>IF(AU95="sníž. přenesená",AV95,0)</f>
        <v>0</v>
      </c>
      <c r="CC95" s="110">
        <f>IF(AU95="nulová",AV95,0)</f>
        <v>0</v>
      </c>
      <c r="CD95" s="110">
        <f>IF(AU95="základní",AG95,0)</f>
        <v>0</v>
      </c>
      <c r="CE95" s="110">
        <f>IF(AU95="snížená",AG95,0)</f>
        <v>0</v>
      </c>
      <c r="CF95" s="110">
        <f>IF(AU95="zákl. přenesená",AG95,0)</f>
        <v>0</v>
      </c>
      <c r="CG95" s="110">
        <f>IF(AU95="sníž. přenesená",AG95,0)</f>
        <v>0</v>
      </c>
      <c r="CH95" s="110">
        <f>IF(AU95="nulová",AG95,0)</f>
        <v>0</v>
      </c>
      <c r="CI95" s="17">
        <f>IF(AU95="základní",1,IF(AU95="snížená",2,IF(AU95="zákl. přenesená",4,IF(AU95="sníž. přenesená",5,3))))</f>
        <v>1</v>
      </c>
      <c r="CJ95" s="17">
        <f>IF(AT95="stavební čast",1,IF(8895="investiční čast",2,3))</f>
        <v>1</v>
      </c>
      <c r="CK95" s="17" t="str">
        <f>IF(D95="Vyplň vlastní","","x")</f>
        <v/>
      </c>
    </row>
    <row r="96" spans="1:89" s="1" customFormat="1" ht="10.9" customHeight="1">
      <c r="B96" s="34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6"/>
    </row>
    <row r="97" spans="2:43" s="1" customFormat="1" ht="30" customHeight="1">
      <c r="B97" s="34"/>
      <c r="C97" s="117" t="s">
        <v>105</v>
      </c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118"/>
      <c r="X97" s="118"/>
      <c r="Y97" s="118"/>
      <c r="Z97" s="118"/>
      <c r="AA97" s="118"/>
      <c r="AB97" s="118"/>
      <c r="AC97" s="118"/>
      <c r="AD97" s="118"/>
      <c r="AE97" s="118"/>
      <c r="AF97" s="118"/>
      <c r="AG97" s="196">
        <f>ROUND(AG87+AG91,2)</f>
        <v>0</v>
      </c>
      <c r="AH97" s="196"/>
      <c r="AI97" s="196"/>
      <c r="AJ97" s="196"/>
      <c r="AK97" s="196"/>
      <c r="AL97" s="196"/>
      <c r="AM97" s="196"/>
      <c r="AN97" s="196">
        <f>AN87+AN91</f>
        <v>0</v>
      </c>
      <c r="AO97" s="196"/>
      <c r="AP97" s="196"/>
      <c r="AQ97" s="36"/>
    </row>
    <row r="98" spans="2:43" s="1" customFormat="1" ht="6.95" customHeight="1">
      <c r="B98" s="58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60"/>
    </row>
  </sheetData>
  <sheetProtection password="CC35" sheet="1" objects="1" scenarios="1" formatCells="0" formatColumns="0" formatRows="0" sort="0" autoFilter="0"/>
  <mergeCells count="64">
    <mergeCell ref="L33:O33"/>
    <mergeCell ref="W33:AE33"/>
    <mergeCell ref="AK33:AO33"/>
    <mergeCell ref="L34:O34"/>
    <mergeCell ref="AK26:AO26"/>
    <mergeCell ref="AK27:AO27"/>
    <mergeCell ref="AK28:AO28"/>
    <mergeCell ref="AK29:AO29"/>
    <mergeCell ref="AK31:AO31"/>
    <mergeCell ref="W34:AE34"/>
    <mergeCell ref="AK34:AO34"/>
    <mergeCell ref="L35:O35"/>
    <mergeCell ref="W35:AE35"/>
    <mergeCell ref="AK35:AO35"/>
    <mergeCell ref="L36:O36"/>
    <mergeCell ref="W36:AE36"/>
    <mergeCell ref="AK36:AO36"/>
    <mergeCell ref="L37:O37"/>
    <mergeCell ref="W37:AE37"/>
    <mergeCell ref="AK37:AO37"/>
    <mergeCell ref="C85:G85"/>
    <mergeCell ref="I85:AF85"/>
    <mergeCell ref="AG85:AM85"/>
    <mergeCell ref="AN85:AP85"/>
    <mergeCell ref="X39:AB39"/>
    <mergeCell ref="AK39:AO39"/>
    <mergeCell ref="C76:AP76"/>
    <mergeCell ref="L78:AO78"/>
    <mergeCell ref="AM82:AP82"/>
    <mergeCell ref="D88:H88"/>
    <mergeCell ref="J88:AF88"/>
    <mergeCell ref="AN89:AP89"/>
    <mergeCell ref="AG89:AM89"/>
    <mergeCell ref="D89:H89"/>
    <mergeCell ref="J89:AF89"/>
    <mergeCell ref="AG92:AM92"/>
    <mergeCell ref="AN92:AP92"/>
    <mergeCell ref="D93:AB93"/>
    <mergeCell ref="AG93:AM93"/>
    <mergeCell ref="AN93:AP93"/>
    <mergeCell ref="AG97:AM97"/>
    <mergeCell ref="AN97:AP97"/>
    <mergeCell ref="D94:AB94"/>
    <mergeCell ref="AG94:AM94"/>
    <mergeCell ref="AN94:AP94"/>
    <mergeCell ref="D95:AB95"/>
    <mergeCell ref="AG95:AM95"/>
    <mergeCell ref="AN95:AP95"/>
    <mergeCell ref="AR2:BG2"/>
    <mergeCell ref="AG87:AM87"/>
    <mergeCell ref="AN87:AP87"/>
    <mergeCell ref="AG91:AM91"/>
    <mergeCell ref="AN91:AP91"/>
    <mergeCell ref="AN88:AP88"/>
    <mergeCell ref="AG88:AM88"/>
    <mergeCell ref="AS82:AT84"/>
    <mergeCell ref="AM83:AP83"/>
    <mergeCell ref="C2:AP2"/>
    <mergeCell ref="C4:AP4"/>
    <mergeCell ref="BG5:BG34"/>
    <mergeCell ref="K5:AO5"/>
    <mergeCell ref="K6:AO6"/>
    <mergeCell ref="E14:AJ14"/>
    <mergeCell ref="E23:AN23"/>
  </mergeCells>
  <dataValidations count="2">
    <dataValidation type="list" allowBlank="1" showInputMessage="1" showErrorMessage="1" error="Povoleny jsou hodnoty základní, snížená, zákl. přenesená, sníž. přenesená, nulová." sqref="AU92:AU96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2:AT96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01 - D.1.4.g - Zařízení s...'!C2" display="/"/>
    <hyperlink ref="A89" location="'02 - D.1.4.h - Zařízení s...'!C2" display="/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95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4" width="20" hidden="1" customWidth="1"/>
    <col min="25" max="25" width="12.33203125" hidden="1" customWidth="1"/>
    <col min="26" max="26" width="16.33203125" hidden="1" customWidth="1"/>
    <col min="27" max="27" width="12.33203125" hidden="1" customWidth="1"/>
    <col min="28" max="28" width="15" hidden="1" customWidth="1"/>
    <col min="29" max="29" width="11" hidden="1" customWidth="1"/>
    <col min="30" max="30" width="15" hidden="1" customWidth="1"/>
    <col min="31" max="31" width="16.33203125" hidden="1" customWidth="1"/>
    <col min="44" max="65" width="9.33203125" hidden="1"/>
  </cols>
  <sheetData>
    <row r="1" spans="1:66" ht="21.75" customHeight="1">
      <c r="A1" s="119"/>
      <c r="B1" s="11"/>
      <c r="C1" s="11"/>
      <c r="D1" s="12" t="s">
        <v>1</v>
      </c>
      <c r="E1" s="11"/>
      <c r="F1" s="13" t="s">
        <v>106</v>
      </c>
      <c r="G1" s="13"/>
      <c r="H1" s="240" t="s">
        <v>107</v>
      </c>
      <c r="I1" s="240"/>
      <c r="J1" s="240"/>
      <c r="K1" s="240"/>
      <c r="L1" s="13" t="s">
        <v>108</v>
      </c>
      <c r="M1" s="11"/>
      <c r="N1" s="11"/>
      <c r="O1" s="12" t="s">
        <v>109</v>
      </c>
      <c r="P1" s="11"/>
      <c r="Q1" s="11"/>
      <c r="R1" s="11"/>
      <c r="S1" s="13" t="s">
        <v>110</v>
      </c>
      <c r="T1" s="13"/>
      <c r="U1" s="119"/>
      <c r="V1" s="119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6.950000000000003" customHeight="1">
      <c r="C2" s="226" t="s">
        <v>8</v>
      </c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S2" s="192" t="s">
        <v>9</v>
      </c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T2" s="17" t="s">
        <v>93</v>
      </c>
    </row>
    <row r="3" spans="1:6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111</v>
      </c>
    </row>
    <row r="4" spans="1:66" ht="36.950000000000003" customHeight="1">
      <c r="B4" s="21"/>
      <c r="C4" s="219" t="s">
        <v>112</v>
      </c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"/>
      <c r="T4" s="23" t="s">
        <v>14</v>
      </c>
      <c r="AT4" s="17" t="s">
        <v>6</v>
      </c>
    </row>
    <row r="5" spans="1:66" ht="6.95" customHeight="1">
      <c r="B5" s="21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2"/>
    </row>
    <row r="6" spans="1:66" ht="25.35" customHeight="1">
      <c r="B6" s="21"/>
      <c r="C6" s="25"/>
      <c r="D6" s="29" t="s">
        <v>20</v>
      </c>
      <c r="E6" s="25"/>
      <c r="F6" s="272" t="str">
        <f>'Rekapitulace stavby'!K6</f>
        <v>Oprava elektroinstalace ekonomického oddělení</v>
      </c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5"/>
      <c r="R6" s="22"/>
    </row>
    <row r="7" spans="1:66" s="1" customFormat="1" ht="32.85" customHeight="1">
      <c r="B7" s="34"/>
      <c r="C7" s="35"/>
      <c r="D7" s="28" t="s">
        <v>113</v>
      </c>
      <c r="E7" s="35"/>
      <c r="F7" s="232" t="s">
        <v>114</v>
      </c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35"/>
      <c r="R7" s="36"/>
    </row>
    <row r="8" spans="1:66" s="1" customFormat="1" ht="14.45" customHeight="1">
      <c r="B8" s="34"/>
      <c r="C8" s="35"/>
      <c r="D8" s="29" t="s">
        <v>22</v>
      </c>
      <c r="E8" s="35"/>
      <c r="F8" s="27" t="s">
        <v>23</v>
      </c>
      <c r="G8" s="35"/>
      <c r="H8" s="35"/>
      <c r="I8" s="35"/>
      <c r="J8" s="35"/>
      <c r="K8" s="35"/>
      <c r="L8" s="35"/>
      <c r="M8" s="29" t="s">
        <v>24</v>
      </c>
      <c r="N8" s="35"/>
      <c r="O8" s="27" t="s">
        <v>23</v>
      </c>
      <c r="P8" s="35"/>
      <c r="Q8" s="35"/>
      <c r="R8" s="36"/>
    </row>
    <row r="9" spans="1:66" s="1" customFormat="1" ht="14.45" customHeight="1">
      <c r="B9" s="34"/>
      <c r="C9" s="35"/>
      <c r="D9" s="29" t="s">
        <v>25</v>
      </c>
      <c r="E9" s="35"/>
      <c r="F9" s="27" t="s">
        <v>26</v>
      </c>
      <c r="G9" s="35"/>
      <c r="H9" s="35"/>
      <c r="I9" s="35"/>
      <c r="J9" s="35"/>
      <c r="K9" s="35"/>
      <c r="L9" s="35"/>
      <c r="M9" s="29" t="s">
        <v>27</v>
      </c>
      <c r="N9" s="35"/>
      <c r="O9" s="286" t="str">
        <f>'Rekapitulace stavby'!AN8</f>
        <v>11. 2. 2017</v>
      </c>
      <c r="P9" s="274"/>
      <c r="Q9" s="35"/>
      <c r="R9" s="36"/>
    </row>
    <row r="10" spans="1:66" s="1" customFormat="1" ht="10.9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1:66" s="1" customFormat="1" ht="14.45" customHeight="1">
      <c r="B11" s="34"/>
      <c r="C11" s="35"/>
      <c r="D11" s="29" t="s">
        <v>29</v>
      </c>
      <c r="E11" s="35"/>
      <c r="F11" s="35"/>
      <c r="G11" s="35"/>
      <c r="H11" s="35"/>
      <c r="I11" s="35"/>
      <c r="J11" s="35"/>
      <c r="K11" s="35"/>
      <c r="L11" s="35"/>
      <c r="M11" s="29" t="s">
        <v>30</v>
      </c>
      <c r="N11" s="35"/>
      <c r="O11" s="230" t="s">
        <v>31</v>
      </c>
      <c r="P11" s="230"/>
      <c r="Q11" s="35"/>
      <c r="R11" s="36"/>
    </row>
    <row r="12" spans="1:66" s="1" customFormat="1" ht="18" customHeight="1">
      <c r="B12" s="34"/>
      <c r="C12" s="35"/>
      <c r="D12" s="35"/>
      <c r="E12" s="27" t="s">
        <v>32</v>
      </c>
      <c r="F12" s="35"/>
      <c r="G12" s="35"/>
      <c r="H12" s="35"/>
      <c r="I12" s="35"/>
      <c r="J12" s="35"/>
      <c r="K12" s="35"/>
      <c r="L12" s="35"/>
      <c r="M12" s="29" t="s">
        <v>33</v>
      </c>
      <c r="N12" s="35"/>
      <c r="O12" s="230" t="s">
        <v>23</v>
      </c>
      <c r="P12" s="230"/>
      <c r="Q12" s="35"/>
      <c r="R12" s="36"/>
    </row>
    <row r="13" spans="1:66" s="1" customFormat="1" ht="6.95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1:66" s="1" customFormat="1" ht="14.45" customHeight="1">
      <c r="B14" s="34"/>
      <c r="C14" s="35"/>
      <c r="D14" s="29" t="s">
        <v>34</v>
      </c>
      <c r="E14" s="35"/>
      <c r="F14" s="35"/>
      <c r="G14" s="35"/>
      <c r="H14" s="35"/>
      <c r="I14" s="35"/>
      <c r="J14" s="35"/>
      <c r="K14" s="35"/>
      <c r="L14" s="35"/>
      <c r="M14" s="29" t="s">
        <v>30</v>
      </c>
      <c r="N14" s="35"/>
      <c r="O14" s="287" t="s">
        <v>23</v>
      </c>
      <c r="P14" s="230"/>
      <c r="Q14" s="35"/>
      <c r="R14" s="36"/>
    </row>
    <row r="15" spans="1:66" s="1" customFormat="1" ht="18" customHeight="1">
      <c r="B15" s="34"/>
      <c r="C15" s="35"/>
      <c r="D15" s="35"/>
      <c r="E15" s="287" t="s">
        <v>115</v>
      </c>
      <c r="F15" s="288"/>
      <c r="G15" s="288"/>
      <c r="H15" s="288"/>
      <c r="I15" s="288"/>
      <c r="J15" s="288"/>
      <c r="K15" s="288"/>
      <c r="L15" s="288"/>
      <c r="M15" s="29" t="s">
        <v>33</v>
      </c>
      <c r="N15" s="35"/>
      <c r="O15" s="287" t="s">
        <v>23</v>
      </c>
      <c r="P15" s="230"/>
      <c r="Q15" s="35"/>
      <c r="R15" s="36"/>
    </row>
    <row r="16" spans="1:66" s="1" customFormat="1" ht="6.95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5" customHeight="1">
      <c r="B17" s="34"/>
      <c r="C17" s="35"/>
      <c r="D17" s="29" t="s">
        <v>36</v>
      </c>
      <c r="E17" s="35"/>
      <c r="F17" s="35"/>
      <c r="G17" s="35"/>
      <c r="H17" s="35"/>
      <c r="I17" s="35"/>
      <c r="J17" s="35"/>
      <c r="K17" s="35"/>
      <c r="L17" s="35"/>
      <c r="M17" s="29" t="s">
        <v>30</v>
      </c>
      <c r="N17" s="35"/>
      <c r="O17" s="230" t="s">
        <v>37</v>
      </c>
      <c r="P17" s="230"/>
      <c r="Q17" s="35"/>
      <c r="R17" s="36"/>
    </row>
    <row r="18" spans="2:18" s="1" customFormat="1" ht="18" customHeight="1">
      <c r="B18" s="34"/>
      <c r="C18" s="35"/>
      <c r="D18" s="35"/>
      <c r="E18" s="27" t="s">
        <v>38</v>
      </c>
      <c r="F18" s="35"/>
      <c r="G18" s="35"/>
      <c r="H18" s="35"/>
      <c r="I18" s="35"/>
      <c r="J18" s="35"/>
      <c r="K18" s="35"/>
      <c r="L18" s="35"/>
      <c r="M18" s="29" t="s">
        <v>33</v>
      </c>
      <c r="N18" s="35"/>
      <c r="O18" s="230" t="s">
        <v>23</v>
      </c>
      <c r="P18" s="230"/>
      <c r="Q18" s="35"/>
      <c r="R18" s="36"/>
    </row>
    <row r="19" spans="2:18" s="1" customFormat="1" ht="6.9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5" customHeight="1">
      <c r="B20" s="34"/>
      <c r="C20" s="35"/>
      <c r="D20" s="29" t="s">
        <v>39</v>
      </c>
      <c r="E20" s="35"/>
      <c r="F20" s="35"/>
      <c r="G20" s="35"/>
      <c r="H20" s="35"/>
      <c r="I20" s="35"/>
      <c r="J20" s="35"/>
      <c r="K20" s="35"/>
      <c r="L20" s="35"/>
      <c r="M20" s="29" t="s">
        <v>30</v>
      </c>
      <c r="N20" s="35"/>
      <c r="O20" s="230" t="s">
        <v>37</v>
      </c>
      <c r="P20" s="230"/>
      <c r="Q20" s="35"/>
      <c r="R20" s="36"/>
    </row>
    <row r="21" spans="2:18" s="1" customFormat="1" ht="18" customHeight="1">
      <c r="B21" s="34"/>
      <c r="C21" s="35"/>
      <c r="D21" s="35"/>
      <c r="E21" s="27" t="s">
        <v>38</v>
      </c>
      <c r="F21" s="35"/>
      <c r="G21" s="35"/>
      <c r="H21" s="35"/>
      <c r="I21" s="35"/>
      <c r="J21" s="35"/>
      <c r="K21" s="35"/>
      <c r="L21" s="35"/>
      <c r="M21" s="29" t="s">
        <v>33</v>
      </c>
      <c r="N21" s="35"/>
      <c r="O21" s="230" t="s">
        <v>23</v>
      </c>
      <c r="P21" s="230"/>
      <c r="Q21" s="35"/>
      <c r="R21" s="36"/>
    </row>
    <row r="22" spans="2:18" s="1" customFormat="1" ht="6.9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5" customHeight="1">
      <c r="B23" s="34"/>
      <c r="C23" s="35"/>
      <c r="D23" s="29" t="s">
        <v>40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22.5" customHeight="1">
      <c r="B24" s="34"/>
      <c r="C24" s="35"/>
      <c r="D24" s="35"/>
      <c r="E24" s="235" t="s">
        <v>23</v>
      </c>
      <c r="F24" s="235"/>
      <c r="G24" s="235"/>
      <c r="H24" s="235"/>
      <c r="I24" s="235"/>
      <c r="J24" s="235"/>
      <c r="K24" s="235"/>
      <c r="L24" s="235"/>
      <c r="M24" s="35"/>
      <c r="N24" s="35"/>
      <c r="O24" s="35"/>
      <c r="P24" s="35"/>
      <c r="Q24" s="35"/>
      <c r="R24" s="36"/>
    </row>
    <row r="25" spans="2:18" s="1" customFormat="1" ht="6.9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5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5" customHeight="1">
      <c r="B27" s="34"/>
      <c r="C27" s="35"/>
      <c r="D27" s="120" t="s">
        <v>116</v>
      </c>
      <c r="E27" s="35"/>
      <c r="F27" s="35"/>
      <c r="G27" s="35"/>
      <c r="H27" s="35"/>
      <c r="I27" s="35"/>
      <c r="J27" s="35"/>
      <c r="K27" s="35"/>
      <c r="L27" s="35"/>
      <c r="M27" s="236">
        <f>M88</f>
        <v>0</v>
      </c>
      <c r="N27" s="236"/>
      <c r="O27" s="236"/>
      <c r="P27" s="236"/>
      <c r="Q27" s="35"/>
      <c r="R27" s="36"/>
    </row>
    <row r="28" spans="2:18" s="1" customFormat="1" ht="15">
      <c r="B28" s="34"/>
      <c r="C28" s="35"/>
      <c r="D28" s="35"/>
      <c r="E28" s="29" t="s">
        <v>42</v>
      </c>
      <c r="F28" s="35"/>
      <c r="G28" s="35"/>
      <c r="H28" s="35"/>
      <c r="I28" s="35"/>
      <c r="J28" s="35"/>
      <c r="K28" s="35"/>
      <c r="L28" s="35"/>
      <c r="M28" s="237">
        <f>H88</f>
        <v>0</v>
      </c>
      <c r="N28" s="237"/>
      <c r="O28" s="237"/>
      <c r="P28" s="237"/>
      <c r="Q28" s="35"/>
      <c r="R28" s="36"/>
    </row>
    <row r="29" spans="2:18" s="1" customFormat="1" ht="15">
      <c r="B29" s="34"/>
      <c r="C29" s="35"/>
      <c r="D29" s="35"/>
      <c r="E29" s="29" t="s">
        <v>43</v>
      </c>
      <c r="F29" s="35"/>
      <c r="G29" s="35"/>
      <c r="H29" s="35"/>
      <c r="I29" s="35"/>
      <c r="J29" s="35"/>
      <c r="K29" s="35"/>
      <c r="L29" s="35"/>
      <c r="M29" s="237">
        <f>K88</f>
        <v>0</v>
      </c>
      <c r="N29" s="237"/>
      <c r="O29" s="237"/>
      <c r="P29" s="237"/>
      <c r="Q29" s="35"/>
      <c r="R29" s="36"/>
    </row>
    <row r="30" spans="2:18" s="1" customFormat="1" ht="14.45" customHeight="1">
      <c r="B30" s="34"/>
      <c r="C30" s="35"/>
      <c r="D30" s="33" t="s">
        <v>100</v>
      </c>
      <c r="E30" s="35"/>
      <c r="F30" s="35"/>
      <c r="G30" s="35"/>
      <c r="H30" s="35"/>
      <c r="I30" s="35"/>
      <c r="J30" s="35"/>
      <c r="K30" s="35"/>
      <c r="L30" s="35"/>
      <c r="M30" s="236">
        <f>M106</f>
        <v>0</v>
      </c>
      <c r="N30" s="236"/>
      <c r="O30" s="236"/>
      <c r="P30" s="236"/>
      <c r="Q30" s="35"/>
      <c r="R30" s="36"/>
    </row>
    <row r="31" spans="2:18" s="1" customFormat="1" ht="6.95" customHeight="1">
      <c r="B31" s="34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6"/>
    </row>
    <row r="32" spans="2:18" s="1" customFormat="1" ht="25.35" customHeight="1">
      <c r="B32" s="34"/>
      <c r="C32" s="35"/>
      <c r="D32" s="121" t="s">
        <v>45</v>
      </c>
      <c r="E32" s="35"/>
      <c r="F32" s="35"/>
      <c r="G32" s="35"/>
      <c r="H32" s="35"/>
      <c r="I32" s="35"/>
      <c r="J32" s="35"/>
      <c r="K32" s="35"/>
      <c r="L32" s="35"/>
      <c r="M32" s="285">
        <f>ROUND(M27+M30,2)</f>
        <v>0</v>
      </c>
      <c r="N32" s="271"/>
      <c r="O32" s="271"/>
      <c r="P32" s="271"/>
      <c r="Q32" s="35"/>
      <c r="R32" s="36"/>
    </row>
    <row r="33" spans="2:18" s="1" customFormat="1" ht="6.95" customHeight="1">
      <c r="B33" s="34"/>
      <c r="C33" s="35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35"/>
      <c r="R33" s="36"/>
    </row>
    <row r="34" spans="2:18" s="1" customFormat="1" ht="14.45" customHeight="1">
      <c r="B34" s="34"/>
      <c r="C34" s="35"/>
      <c r="D34" s="41" t="s">
        <v>46</v>
      </c>
      <c r="E34" s="41" t="s">
        <v>47</v>
      </c>
      <c r="F34" s="42">
        <v>0.21</v>
      </c>
      <c r="G34" s="122" t="s">
        <v>48</v>
      </c>
      <c r="H34" s="282">
        <f>ROUND((((SUM(BE106:BE113)+SUM(BE131:BE288))+SUM(BE290:BE294))),2)</f>
        <v>0</v>
      </c>
      <c r="I34" s="271"/>
      <c r="J34" s="271"/>
      <c r="K34" s="35"/>
      <c r="L34" s="35"/>
      <c r="M34" s="282">
        <f>ROUND(((ROUND((SUM(BE106:BE113)+SUM(BE131:BE288)), 2)*F34)+SUM(BE290:BE294)*F34),2)</f>
        <v>0</v>
      </c>
      <c r="N34" s="271"/>
      <c r="O34" s="271"/>
      <c r="P34" s="271"/>
      <c r="Q34" s="35"/>
      <c r="R34" s="36"/>
    </row>
    <row r="35" spans="2:18" s="1" customFormat="1" ht="14.45" customHeight="1">
      <c r="B35" s="34"/>
      <c r="C35" s="35"/>
      <c r="D35" s="35"/>
      <c r="E35" s="41" t="s">
        <v>49</v>
      </c>
      <c r="F35" s="42">
        <v>0.15</v>
      </c>
      <c r="G35" s="122" t="s">
        <v>48</v>
      </c>
      <c r="H35" s="282">
        <f>ROUND((((SUM(BF106:BF113)+SUM(BF131:BF288))+SUM(BF290:BF294))),2)</f>
        <v>0</v>
      </c>
      <c r="I35" s="271"/>
      <c r="J35" s="271"/>
      <c r="K35" s="35"/>
      <c r="L35" s="35"/>
      <c r="M35" s="282">
        <f>ROUND(((ROUND((SUM(BF106:BF113)+SUM(BF131:BF288)), 2)*F35)+SUM(BF290:BF294)*F35),2)</f>
        <v>0</v>
      </c>
      <c r="N35" s="271"/>
      <c r="O35" s="271"/>
      <c r="P35" s="271"/>
      <c r="Q35" s="35"/>
      <c r="R35" s="36"/>
    </row>
    <row r="36" spans="2:18" s="1" customFormat="1" ht="14.45" hidden="1" customHeight="1">
      <c r="B36" s="34"/>
      <c r="C36" s="35"/>
      <c r="D36" s="35"/>
      <c r="E36" s="41" t="s">
        <v>50</v>
      </c>
      <c r="F36" s="42">
        <v>0.21</v>
      </c>
      <c r="G36" s="122" t="s">
        <v>48</v>
      </c>
      <c r="H36" s="282">
        <f>ROUND((((SUM(BG106:BG113)+SUM(BG131:BG288))+SUM(BG290:BG294))),2)</f>
        <v>0</v>
      </c>
      <c r="I36" s="271"/>
      <c r="J36" s="271"/>
      <c r="K36" s="35"/>
      <c r="L36" s="35"/>
      <c r="M36" s="282">
        <v>0</v>
      </c>
      <c r="N36" s="271"/>
      <c r="O36" s="271"/>
      <c r="P36" s="271"/>
      <c r="Q36" s="35"/>
      <c r="R36" s="36"/>
    </row>
    <row r="37" spans="2:18" s="1" customFormat="1" ht="14.45" hidden="1" customHeight="1">
      <c r="B37" s="34"/>
      <c r="C37" s="35"/>
      <c r="D37" s="35"/>
      <c r="E37" s="41" t="s">
        <v>51</v>
      </c>
      <c r="F37" s="42">
        <v>0.15</v>
      </c>
      <c r="G37" s="122" t="s">
        <v>48</v>
      </c>
      <c r="H37" s="282">
        <f>ROUND((((SUM(BH106:BH113)+SUM(BH131:BH288))+SUM(BH290:BH294))),2)</f>
        <v>0</v>
      </c>
      <c r="I37" s="271"/>
      <c r="J37" s="271"/>
      <c r="K37" s="35"/>
      <c r="L37" s="35"/>
      <c r="M37" s="282">
        <v>0</v>
      </c>
      <c r="N37" s="271"/>
      <c r="O37" s="271"/>
      <c r="P37" s="271"/>
      <c r="Q37" s="35"/>
      <c r="R37" s="36"/>
    </row>
    <row r="38" spans="2:18" s="1" customFormat="1" ht="14.45" hidden="1" customHeight="1">
      <c r="B38" s="34"/>
      <c r="C38" s="35"/>
      <c r="D38" s="35"/>
      <c r="E38" s="41" t="s">
        <v>52</v>
      </c>
      <c r="F38" s="42">
        <v>0</v>
      </c>
      <c r="G38" s="122" t="s">
        <v>48</v>
      </c>
      <c r="H38" s="282">
        <f>ROUND((((SUM(BI106:BI113)+SUM(BI131:BI288))+SUM(BI290:BI294))),2)</f>
        <v>0</v>
      </c>
      <c r="I38" s="271"/>
      <c r="J38" s="271"/>
      <c r="K38" s="35"/>
      <c r="L38" s="35"/>
      <c r="M38" s="282">
        <v>0</v>
      </c>
      <c r="N38" s="271"/>
      <c r="O38" s="271"/>
      <c r="P38" s="271"/>
      <c r="Q38" s="35"/>
      <c r="R38" s="36"/>
    </row>
    <row r="39" spans="2:18" s="1" customFormat="1" ht="6.9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25.35" customHeight="1">
      <c r="B40" s="34"/>
      <c r="C40" s="118"/>
      <c r="D40" s="124" t="s">
        <v>53</v>
      </c>
      <c r="E40" s="78"/>
      <c r="F40" s="78"/>
      <c r="G40" s="125" t="s">
        <v>54</v>
      </c>
      <c r="H40" s="126" t="s">
        <v>55</v>
      </c>
      <c r="I40" s="78"/>
      <c r="J40" s="78"/>
      <c r="K40" s="78"/>
      <c r="L40" s="283">
        <f>SUM(M32:M38)</f>
        <v>0</v>
      </c>
      <c r="M40" s="283"/>
      <c r="N40" s="283"/>
      <c r="O40" s="283"/>
      <c r="P40" s="284"/>
      <c r="Q40" s="118"/>
      <c r="R40" s="36"/>
    </row>
    <row r="41" spans="2:18" s="1" customFormat="1" ht="14.45" customHeight="1">
      <c r="B41" s="34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6"/>
    </row>
    <row r="42" spans="2:18" s="1" customFormat="1" ht="14.45" customHeight="1">
      <c r="B42" s="34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6"/>
    </row>
    <row r="43" spans="2:18">
      <c r="B43" s="21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2"/>
    </row>
    <row r="44" spans="2:18">
      <c r="B44" s="21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2"/>
    </row>
    <row r="45" spans="2:18">
      <c r="B45" s="21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2"/>
    </row>
    <row r="46" spans="2:18">
      <c r="B46" s="21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2"/>
    </row>
    <row r="47" spans="2:18">
      <c r="B47" s="21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2"/>
    </row>
    <row r="48" spans="2:18">
      <c r="B48" s="21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2"/>
    </row>
    <row r="49" spans="2:18">
      <c r="B49" s="21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2"/>
    </row>
    <row r="50" spans="2:18" s="1" customFormat="1" ht="15">
      <c r="B50" s="34"/>
      <c r="C50" s="35"/>
      <c r="D50" s="49" t="s">
        <v>56</v>
      </c>
      <c r="E50" s="50"/>
      <c r="F50" s="50"/>
      <c r="G50" s="50"/>
      <c r="H50" s="51"/>
      <c r="I50" s="35"/>
      <c r="J50" s="49" t="s">
        <v>57</v>
      </c>
      <c r="K50" s="50"/>
      <c r="L50" s="50"/>
      <c r="M50" s="50"/>
      <c r="N50" s="50"/>
      <c r="O50" s="50"/>
      <c r="P50" s="51"/>
      <c r="Q50" s="35"/>
      <c r="R50" s="36"/>
    </row>
    <row r="51" spans="2:18">
      <c r="B51" s="21"/>
      <c r="C51" s="25"/>
      <c r="D51" s="52"/>
      <c r="E51" s="25"/>
      <c r="F51" s="25"/>
      <c r="G51" s="25"/>
      <c r="H51" s="53"/>
      <c r="I51" s="25"/>
      <c r="J51" s="52"/>
      <c r="K51" s="25"/>
      <c r="L51" s="25"/>
      <c r="M51" s="25"/>
      <c r="N51" s="25"/>
      <c r="O51" s="25"/>
      <c r="P51" s="53"/>
      <c r="Q51" s="25"/>
      <c r="R51" s="22"/>
    </row>
    <row r="52" spans="2:18">
      <c r="B52" s="21"/>
      <c r="C52" s="25"/>
      <c r="D52" s="52"/>
      <c r="E52" s="25"/>
      <c r="F52" s="25"/>
      <c r="G52" s="25"/>
      <c r="H52" s="53"/>
      <c r="I52" s="25"/>
      <c r="J52" s="52"/>
      <c r="K52" s="25"/>
      <c r="L52" s="25"/>
      <c r="M52" s="25"/>
      <c r="N52" s="25"/>
      <c r="O52" s="25"/>
      <c r="P52" s="53"/>
      <c r="Q52" s="25"/>
      <c r="R52" s="22"/>
    </row>
    <row r="53" spans="2:18">
      <c r="B53" s="21"/>
      <c r="C53" s="25"/>
      <c r="D53" s="52"/>
      <c r="E53" s="25"/>
      <c r="F53" s="25"/>
      <c r="G53" s="25"/>
      <c r="H53" s="53"/>
      <c r="I53" s="25"/>
      <c r="J53" s="52"/>
      <c r="K53" s="25"/>
      <c r="L53" s="25"/>
      <c r="M53" s="25"/>
      <c r="N53" s="25"/>
      <c r="O53" s="25"/>
      <c r="P53" s="53"/>
      <c r="Q53" s="25"/>
      <c r="R53" s="22"/>
    </row>
    <row r="54" spans="2:18">
      <c r="B54" s="21"/>
      <c r="C54" s="25"/>
      <c r="D54" s="52"/>
      <c r="E54" s="25"/>
      <c r="F54" s="25"/>
      <c r="G54" s="25"/>
      <c r="H54" s="53"/>
      <c r="I54" s="25"/>
      <c r="J54" s="52"/>
      <c r="K54" s="25"/>
      <c r="L54" s="25"/>
      <c r="M54" s="25"/>
      <c r="N54" s="25"/>
      <c r="O54" s="25"/>
      <c r="P54" s="53"/>
      <c r="Q54" s="25"/>
      <c r="R54" s="22"/>
    </row>
    <row r="55" spans="2:18">
      <c r="B55" s="21"/>
      <c r="C55" s="25"/>
      <c r="D55" s="52"/>
      <c r="E55" s="25"/>
      <c r="F55" s="25"/>
      <c r="G55" s="25"/>
      <c r="H55" s="53"/>
      <c r="I55" s="25"/>
      <c r="J55" s="52"/>
      <c r="K55" s="25"/>
      <c r="L55" s="25"/>
      <c r="M55" s="25"/>
      <c r="N55" s="25"/>
      <c r="O55" s="25"/>
      <c r="P55" s="53"/>
      <c r="Q55" s="25"/>
      <c r="R55" s="22"/>
    </row>
    <row r="56" spans="2:18">
      <c r="B56" s="21"/>
      <c r="C56" s="25"/>
      <c r="D56" s="52"/>
      <c r="E56" s="25"/>
      <c r="F56" s="25"/>
      <c r="G56" s="25"/>
      <c r="H56" s="53"/>
      <c r="I56" s="25"/>
      <c r="J56" s="52"/>
      <c r="K56" s="25"/>
      <c r="L56" s="25"/>
      <c r="M56" s="25"/>
      <c r="N56" s="25"/>
      <c r="O56" s="25"/>
      <c r="P56" s="53"/>
      <c r="Q56" s="25"/>
      <c r="R56" s="22"/>
    </row>
    <row r="57" spans="2:18">
      <c r="B57" s="21"/>
      <c r="C57" s="25"/>
      <c r="D57" s="52"/>
      <c r="E57" s="25"/>
      <c r="F57" s="25"/>
      <c r="G57" s="25"/>
      <c r="H57" s="53"/>
      <c r="I57" s="25"/>
      <c r="J57" s="52"/>
      <c r="K57" s="25"/>
      <c r="L57" s="25"/>
      <c r="M57" s="25"/>
      <c r="N57" s="25"/>
      <c r="O57" s="25"/>
      <c r="P57" s="53"/>
      <c r="Q57" s="25"/>
      <c r="R57" s="22"/>
    </row>
    <row r="58" spans="2:18">
      <c r="B58" s="21"/>
      <c r="C58" s="25"/>
      <c r="D58" s="52"/>
      <c r="E58" s="25"/>
      <c r="F58" s="25"/>
      <c r="G58" s="25"/>
      <c r="H58" s="53"/>
      <c r="I58" s="25"/>
      <c r="J58" s="52"/>
      <c r="K58" s="25"/>
      <c r="L58" s="25"/>
      <c r="M58" s="25"/>
      <c r="N58" s="25"/>
      <c r="O58" s="25"/>
      <c r="P58" s="53"/>
      <c r="Q58" s="25"/>
      <c r="R58" s="22"/>
    </row>
    <row r="59" spans="2:18" s="1" customFormat="1" ht="15">
      <c r="B59" s="34"/>
      <c r="C59" s="35"/>
      <c r="D59" s="54" t="s">
        <v>58</v>
      </c>
      <c r="E59" s="55"/>
      <c r="F59" s="55"/>
      <c r="G59" s="56" t="s">
        <v>59</v>
      </c>
      <c r="H59" s="57"/>
      <c r="I59" s="35"/>
      <c r="J59" s="54" t="s">
        <v>58</v>
      </c>
      <c r="K59" s="55"/>
      <c r="L59" s="55"/>
      <c r="M59" s="55"/>
      <c r="N59" s="56" t="s">
        <v>59</v>
      </c>
      <c r="O59" s="55"/>
      <c r="P59" s="57"/>
      <c r="Q59" s="35"/>
      <c r="R59" s="36"/>
    </row>
    <row r="60" spans="2:18">
      <c r="B60" s="21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2"/>
    </row>
    <row r="61" spans="2:18" s="1" customFormat="1" ht="15">
      <c r="B61" s="34"/>
      <c r="C61" s="35"/>
      <c r="D61" s="49" t="s">
        <v>60</v>
      </c>
      <c r="E61" s="50"/>
      <c r="F61" s="50"/>
      <c r="G61" s="50"/>
      <c r="H61" s="51"/>
      <c r="I61" s="35"/>
      <c r="J61" s="49" t="s">
        <v>61</v>
      </c>
      <c r="K61" s="50"/>
      <c r="L61" s="50"/>
      <c r="M61" s="50"/>
      <c r="N61" s="50"/>
      <c r="O61" s="50"/>
      <c r="P61" s="51"/>
      <c r="Q61" s="35"/>
      <c r="R61" s="36"/>
    </row>
    <row r="62" spans="2:18">
      <c r="B62" s="21"/>
      <c r="C62" s="25"/>
      <c r="D62" s="52"/>
      <c r="E62" s="25"/>
      <c r="F62" s="25"/>
      <c r="G62" s="25"/>
      <c r="H62" s="53"/>
      <c r="I62" s="25"/>
      <c r="J62" s="52"/>
      <c r="K62" s="25"/>
      <c r="L62" s="25"/>
      <c r="M62" s="25"/>
      <c r="N62" s="25"/>
      <c r="O62" s="25"/>
      <c r="P62" s="53"/>
      <c r="Q62" s="25"/>
      <c r="R62" s="22"/>
    </row>
    <row r="63" spans="2:18">
      <c r="B63" s="21"/>
      <c r="C63" s="25"/>
      <c r="D63" s="52"/>
      <c r="E63" s="25"/>
      <c r="F63" s="25"/>
      <c r="G63" s="25"/>
      <c r="H63" s="53"/>
      <c r="I63" s="25"/>
      <c r="J63" s="52"/>
      <c r="K63" s="25"/>
      <c r="L63" s="25"/>
      <c r="M63" s="25"/>
      <c r="N63" s="25"/>
      <c r="O63" s="25"/>
      <c r="P63" s="53"/>
      <c r="Q63" s="25"/>
      <c r="R63" s="22"/>
    </row>
    <row r="64" spans="2:18">
      <c r="B64" s="21"/>
      <c r="C64" s="25"/>
      <c r="D64" s="52"/>
      <c r="E64" s="25"/>
      <c r="F64" s="25"/>
      <c r="G64" s="25"/>
      <c r="H64" s="53"/>
      <c r="I64" s="25"/>
      <c r="J64" s="52"/>
      <c r="K64" s="25"/>
      <c r="L64" s="25"/>
      <c r="M64" s="25"/>
      <c r="N64" s="25"/>
      <c r="O64" s="25"/>
      <c r="P64" s="53"/>
      <c r="Q64" s="25"/>
      <c r="R64" s="22"/>
    </row>
    <row r="65" spans="2:21">
      <c r="B65" s="21"/>
      <c r="C65" s="25"/>
      <c r="D65" s="52"/>
      <c r="E65" s="25"/>
      <c r="F65" s="25"/>
      <c r="G65" s="25"/>
      <c r="H65" s="53"/>
      <c r="I65" s="25"/>
      <c r="J65" s="52"/>
      <c r="K65" s="25"/>
      <c r="L65" s="25"/>
      <c r="M65" s="25"/>
      <c r="N65" s="25"/>
      <c r="O65" s="25"/>
      <c r="P65" s="53"/>
      <c r="Q65" s="25"/>
      <c r="R65" s="22"/>
    </row>
    <row r="66" spans="2:21">
      <c r="B66" s="21"/>
      <c r="C66" s="25"/>
      <c r="D66" s="52"/>
      <c r="E66" s="25"/>
      <c r="F66" s="25"/>
      <c r="G66" s="25"/>
      <c r="H66" s="53"/>
      <c r="I66" s="25"/>
      <c r="J66" s="52"/>
      <c r="K66" s="25"/>
      <c r="L66" s="25"/>
      <c r="M66" s="25"/>
      <c r="N66" s="25"/>
      <c r="O66" s="25"/>
      <c r="P66" s="53"/>
      <c r="Q66" s="25"/>
      <c r="R66" s="22"/>
    </row>
    <row r="67" spans="2:21">
      <c r="B67" s="21"/>
      <c r="C67" s="25"/>
      <c r="D67" s="52"/>
      <c r="E67" s="25"/>
      <c r="F67" s="25"/>
      <c r="G67" s="25"/>
      <c r="H67" s="53"/>
      <c r="I67" s="25"/>
      <c r="J67" s="52"/>
      <c r="K67" s="25"/>
      <c r="L67" s="25"/>
      <c r="M67" s="25"/>
      <c r="N67" s="25"/>
      <c r="O67" s="25"/>
      <c r="P67" s="53"/>
      <c r="Q67" s="25"/>
      <c r="R67" s="22"/>
    </row>
    <row r="68" spans="2:21">
      <c r="B68" s="21"/>
      <c r="C68" s="25"/>
      <c r="D68" s="52"/>
      <c r="E68" s="25"/>
      <c r="F68" s="25"/>
      <c r="G68" s="25"/>
      <c r="H68" s="53"/>
      <c r="I68" s="25"/>
      <c r="J68" s="52"/>
      <c r="K68" s="25"/>
      <c r="L68" s="25"/>
      <c r="M68" s="25"/>
      <c r="N68" s="25"/>
      <c r="O68" s="25"/>
      <c r="P68" s="53"/>
      <c r="Q68" s="25"/>
      <c r="R68" s="22"/>
    </row>
    <row r="69" spans="2:21">
      <c r="B69" s="21"/>
      <c r="C69" s="25"/>
      <c r="D69" s="52"/>
      <c r="E69" s="25"/>
      <c r="F69" s="25"/>
      <c r="G69" s="25"/>
      <c r="H69" s="53"/>
      <c r="I69" s="25"/>
      <c r="J69" s="52"/>
      <c r="K69" s="25"/>
      <c r="L69" s="25"/>
      <c r="M69" s="25"/>
      <c r="N69" s="25"/>
      <c r="O69" s="25"/>
      <c r="P69" s="53"/>
      <c r="Q69" s="25"/>
      <c r="R69" s="22"/>
    </row>
    <row r="70" spans="2:21" s="1" customFormat="1" ht="15">
      <c r="B70" s="34"/>
      <c r="C70" s="35"/>
      <c r="D70" s="54" t="s">
        <v>58</v>
      </c>
      <c r="E70" s="55"/>
      <c r="F70" s="55"/>
      <c r="G70" s="56" t="s">
        <v>59</v>
      </c>
      <c r="H70" s="57"/>
      <c r="I70" s="35"/>
      <c r="J70" s="54" t="s">
        <v>58</v>
      </c>
      <c r="K70" s="55"/>
      <c r="L70" s="55"/>
      <c r="M70" s="55"/>
      <c r="N70" s="56" t="s">
        <v>59</v>
      </c>
      <c r="O70" s="55"/>
      <c r="P70" s="57"/>
      <c r="Q70" s="35"/>
      <c r="R70" s="36"/>
    </row>
    <row r="71" spans="2:21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21" s="1" customFormat="1" ht="6.95" customHeight="1">
      <c r="B75" s="127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9"/>
    </row>
    <row r="76" spans="2:21" s="1" customFormat="1" ht="36.950000000000003" customHeight="1">
      <c r="B76" s="34"/>
      <c r="C76" s="219" t="s">
        <v>117</v>
      </c>
      <c r="D76" s="220"/>
      <c r="E76" s="220"/>
      <c r="F76" s="220"/>
      <c r="G76" s="220"/>
      <c r="H76" s="220"/>
      <c r="I76" s="220"/>
      <c r="J76" s="220"/>
      <c r="K76" s="220"/>
      <c r="L76" s="220"/>
      <c r="M76" s="220"/>
      <c r="N76" s="220"/>
      <c r="O76" s="220"/>
      <c r="P76" s="220"/>
      <c r="Q76" s="220"/>
      <c r="R76" s="36"/>
      <c r="T76" s="130"/>
      <c r="U76" s="130"/>
    </row>
    <row r="77" spans="2:21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  <c r="T77" s="130"/>
      <c r="U77" s="130"/>
    </row>
    <row r="78" spans="2:21" s="1" customFormat="1" ht="30" customHeight="1">
      <c r="B78" s="34"/>
      <c r="C78" s="29" t="s">
        <v>20</v>
      </c>
      <c r="D78" s="35"/>
      <c r="E78" s="35"/>
      <c r="F78" s="272" t="str">
        <f>F6</f>
        <v>Oprava elektroinstalace ekonomického oddělení</v>
      </c>
      <c r="G78" s="273"/>
      <c r="H78" s="273"/>
      <c r="I78" s="273"/>
      <c r="J78" s="273"/>
      <c r="K78" s="273"/>
      <c r="L78" s="273"/>
      <c r="M78" s="273"/>
      <c r="N78" s="273"/>
      <c r="O78" s="273"/>
      <c r="P78" s="273"/>
      <c r="Q78" s="35"/>
      <c r="R78" s="36"/>
      <c r="T78" s="130"/>
      <c r="U78" s="130"/>
    </row>
    <row r="79" spans="2:21" s="1" customFormat="1" ht="36.950000000000003" customHeight="1">
      <c r="B79" s="34"/>
      <c r="C79" s="68" t="s">
        <v>113</v>
      </c>
      <c r="D79" s="35"/>
      <c r="E79" s="35"/>
      <c r="F79" s="221" t="str">
        <f>F7</f>
        <v>01 - D.1.4.g - Zařízení silnoproudé elektrotechniky</v>
      </c>
      <c r="G79" s="271"/>
      <c r="H79" s="271"/>
      <c r="I79" s="271"/>
      <c r="J79" s="271"/>
      <c r="K79" s="271"/>
      <c r="L79" s="271"/>
      <c r="M79" s="271"/>
      <c r="N79" s="271"/>
      <c r="O79" s="271"/>
      <c r="P79" s="271"/>
      <c r="Q79" s="35"/>
      <c r="R79" s="36"/>
      <c r="T79" s="130"/>
      <c r="U79" s="130"/>
    </row>
    <row r="80" spans="2:21" s="1" customFormat="1" ht="6.95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  <c r="T80" s="130"/>
      <c r="U80" s="130"/>
    </row>
    <row r="81" spans="2:47" s="1" customFormat="1" ht="18" customHeight="1">
      <c r="B81" s="34"/>
      <c r="C81" s="29" t="s">
        <v>25</v>
      </c>
      <c r="D81" s="35"/>
      <c r="E81" s="35"/>
      <c r="F81" s="27" t="str">
        <f>F9</f>
        <v>Olomouc</v>
      </c>
      <c r="G81" s="35"/>
      <c r="H81" s="35"/>
      <c r="I81" s="35"/>
      <c r="J81" s="35"/>
      <c r="K81" s="29" t="s">
        <v>27</v>
      </c>
      <c r="L81" s="35"/>
      <c r="M81" s="274" t="str">
        <f>IF(O9="","",O9)</f>
        <v>11. 2. 2017</v>
      </c>
      <c r="N81" s="274"/>
      <c r="O81" s="274"/>
      <c r="P81" s="274"/>
      <c r="Q81" s="35"/>
      <c r="R81" s="36"/>
      <c r="T81" s="130"/>
      <c r="U81" s="130"/>
    </row>
    <row r="82" spans="2:47" s="1" customFormat="1" ht="6.95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  <c r="T82" s="130"/>
      <c r="U82" s="130"/>
    </row>
    <row r="83" spans="2:47" s="1" customFormat="1" ht="15">
      <c r="B83" s="34"/>
      <c r="C83" s="29" t="s">
        <v>29</v>
      </c>
      <c r="D83" s="35"/>
      <c r="E83" s="35"/>
      <c r="F83" s="27" t="str">
        <f>E12</f>
        <v>Vazební věznice Olomouc</v>
      </c>
      <c r="G83" s="35"/>
      <c r="H83" s="35"/>
      <c r="I83" s="35"/>
      <c r="J83" s="35"/>
      <c r="K83" s="29" t="s">
        <v>36</v>
      </c>
      <c r="L83" s="35"/>
      <c r="M83" s="230" t="str">
        <f>E18</f>
        <v>Viktor Králík</v>
      </c>
      <c r="N83" s="230"/>
      <c r="O83" s="230"/>
      <c r="P83" s="230"/>
      <c r="Q83" s="230"/>
      <c r="R83" s="36"/>
      <c r="T83" s="130"/>
      <c r="U83" s="130"/>
    </row>
    <row r="84" spans="2:47" s="1" customFormat="1" ht="14.45" customHeight="1">
      <c r="B84" s="34"/>
      <c r="C84" s="29" t="s">
        <v>34</v>
      </c>
      <c r="D84" s="35"/>
      <c r="E84" s="35"/>
      <c r="F84" s="27" t="str">
        <f>IF(E15="","",E15)</f>
        <v>Bude vybrán ve výběrovém řízení</v>
      </c>
      <c r="G84" s="35"/>
      <c r="H84" s="35"/>
      <c r="I84" s="35"/>
      <c r="J84" s="35"/>
      <c r="K84" s="29" t="s">
        <v>39</v>
      </c>
      <c r="L84" s="35"/>
      <c r="M84" s="230" t="str">
        <f>E21</f>
        <v>Viktor Králík</v>
      </c>
      <c r="N84" s="230"/>
      <c r="O84" s="230"/>
      <c r="P84" s="230"/>
      <c r="Q84" s="230"/>
      <c r="R84" s="36"/>
      <c r="T84" s="130"/>
      <c r="U84" s="130"/>
    </row>
    <row r="85" spans="2:47" s="1" customFormat="1" ht="10.3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  <c r="T85" s="130"/>
      <c r="U85" s="130"/>
    </row>
    <row r="86" spans="2:47" s="1" customFormat="1" ht="29.25" customHeight="1">
      <c r="B86" s="34"/>
      <c r="C86" s="279" t="s">
        <v>118</v>
      </c>
      <c r="D86" s="280"/>
      <c r="E86" s="280"/>
      <c r="F86" s="280"/>
      <c r="G86" s="280"/>
      <c r="H86" s="279" t="s">
        <v>119</v>
      </c>
      <c r="I86" s="281"/>
      <c r="J86" s="281"/>
      <c r="K86" s="279" t="s">
        <v>120</v>
      </c>
      <c r="L86" s="280"/>
      <c r="M86" s="279" t="s">
        <v>121</v>
      </c>
      <c r="N86" s="280"/>
      <c r="O86" s="280"/>
      <c r="P86" s="280"/>
      <c r="Q86" s="280"/>
      <c r="R86" s="36"/>
      <c r="T86" s="130"/>
      <c r="U86" s="130"/>
    </row>
    <row r="87" spans="2:47" s="1" customFormat="1" ht="10.3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  <c r="T87" s="130"/>
      <c r="U87" s="130"/>
    </row>
    <row r="88" spans="2:47" s="1" customFormat="1" ht="29.25" customHeight="1">
      <c r="B88" s="34"/>
      <c r="C88" s="131" t="s">
        <v>122</v>
      </c>
      <c r="D88" s="35"/>
      <c r="E88" s="35"/>
      <c r="F88" s="35"/>
      <c r="G88" s="35"/>
      <c r="H88" s="195">
        <f>W131</f>
        <v>0</v>
      </c>
      <c r="I88" s="271"/>
      <c r="J88" s="271"/>
      <c r="K88" s="195">
        <f>X131</f>
        <v>0</v>
      </c>
      <c r="L88" s="271"/>
      <c r="M88" s="195">
        <f>M131</f>
        <v>0</v>
      </c>
      <c r="N88" s="275"/>
      <c r="O88" s="275"/>
      <c r="P88" s="275"/>
      <c r="Q88" s="275"/>
      <c r="R88" s="36"/>
      <c r="T88" s="130"/>
      <c r="U88" s="130"/>
      <c r="AU88" s="17" t="s">
        <v>123</v>
      </c>
    </row>
    <row r="89" spans="2:47" s="6" customFormat="1" ht="24.95" customHeight="1">
      <c r="B89" s="132"/>
      <c r="C89" s="133"/>
      <c r="D89" s="134" t="s">
        <v>124</v>
      </c>
      <c r="E89" s="133"/>
      <c r="F89" s="133"/>
      <c r="G89" s="133"/>
      <c r="H89" s="248">
        <f>W132</f>
        <v>0</v>
      </c>
      <c r="I89" s="278"/>
      <c r="J89" s="278"/>
      <c r="K89" s="248">
        <f>X132</f>
        <v>0</v>
      </c>
      <c r="L89" s="278"/>
      <c r="M89" s="248">
        <f>M132</f>
        <v>0</v>
      </c>
      <c r="N89" s="278"/>
      <c r="O89" s="278"/>
      <c r="P89" s="278"/>
      <c r="Q89" s="278"/>
      <c r="R89" s="135"/>
      <c r="T89" s="136"/>
      <c r="U89" s="136"/>
    </row>
    <row r="90" spans="2:47" s="7" customFormat="1" ht="19.899999999999999" customHeight="1">
      <c r="B90" s="137"/>
      <c r="C90" s="138"/>
      <c r="D90" s="106" t="s">
        <v>125</v>
      </c>
      <c r="E90" s="138"/>
      <c r="F90" s="138"/>
      <c r="G90" s="138"/>
      <c r="H90" s="200">
        <f>W133</f>
        <v>0</v>
      </c>
      <c r="I90" s="277"/>
      <c r="J90" s="277"/>
      <c r="K90" s="200">
        <f>X133</f>
        <v>0</v>
      </c>
      <c r="L90" s="277"/>
      <c r="M90" s="200">
        <f>M133</f>
        <v>0</v>
      </c>
      <c r="N90" s="277"/>
      <c r="O90" s="277"/>
      <c r="P90" s="277"/>
      <c r="Q90" s="277"/>
      <c r="R90" s="139"/>
      <c r="T90" s="140"/>
      <c r="U90" s="140"/>
    </row>
    <row r="91" spans="2:47" s="7" customFormat="1" ht="14.85" customHeight="1">
      <c r="B91" s="137"/>
      <c r="C91" s="138"/>
      <c r="D91" s="106" t="s">
        <v>126</v>
      </c>
      <c r="E91" s="138"/>
      <c r="F91" s="138"/>
      <c r="G91" s="138"/>
      <c r="H91" s="200">
        <f>W134</f>
        <v>0</v>
      </c>
      <c r="I91" s="277"/>
      <c r="J91" s="277"/>
      <c r="K91" s="200">
        <f>X134</f>
        <v>0</v>
      </c>
      <c r="L91" s="277"/>
      <c r="M91" s="200">
        <f>M134</f>
        <v>0</v>
      </c>
      <c r="N91" s="277"/>
      <c r="O91" s="277"/>
      <c r="P91" s="277"/>
      <c r="Q91" s="277"/>
      <c r="R91" s="139"/>
      <c r="T91" s="140"/>
      <c r="U91" s="140"/>
    </row>
    <row r="92" spans="2:47" s="6" customFormat="1" ht="24.95" customHeight="1">
      <c r="B92" s="132"/>
      <c r="C92" s="133"/>
      <c r="D92" s="134" t="s">
        <v>127</v>
      </c>
      <c r="E92" s="133"/>
      <c r="F92" s="133"/>
      <c r="G92" s="133"/>
      <c r="H92" s="248">
        <f>W138</f>
        <v>0</v>
      </c>
      <c r="I92" s="278"/>
      <c r="J92" s="278"/>
      <c r="K92" s="248">
        <f>X138</f>
        <v>0</v>
      </c>
      <c r="L92" s="278"/>
      <c r="M92" s="248">
        <f>M138</f>
        <v>0</v>
      </c>
      <c r="N92" s="278"/>
      <c r="O92" s="278"/>
      <c r="P92" s="278"/>
      <c r="Q92" s="278"/>
      <c r="R92" s="135"/>
      <c r="T92" s="136"/>
      <c r="U92" s="136"/>
    </row>
    <row r="93" spans="2:47" s="7" customFormat="1" ht="19.899999999999999" customHeight="1">
      <c r="B93" s="137"/>
      <c r="C93" s="138"/>
      <c r="D93" s="106" t="s">
        <v>128</v>
      </c>
      <c r="E93" s="138"/>
      <c r="F93" s="138"/>
      <c r="G93" s="138"/>
      <c r="H93" s="200">
        <f>W139</f>
        <v>0</v>
      </c>
      <c r="I93" s="277"/>
      <c r="J93" s="277"/>
      <c r="K93" s="200">
        <f>X139</f>
        <v>0</v>
      </c>
      <c r="L93" s="277"/>
      <c r="M93" s="200">
        <f>M139</f>
        <v>0</v>
      </c>
      <c r="N93" s="277"/>
      <c r="O93" s="277"/>
      <c r="P93" s="277"/>
      <c r="Q93" s="277"/>
      <c r="R93" s="139"/>
      <c r="T93" s="140"/>
      <c r="U93" s="140"/>
    </row>
    <row r="94" spans="2:47" s="7" customFormat="1" ht="19.899999999999999" customHeight="1">
      <c r="B94" s="137"/>
      <c r="C94" s="138"/>
      <c r="D94" s="106" t="s">
        <v>129</v>
      </c>
      <c r="E94" s="138"/>
      <c r="F94" s="138"/>
      <c r="G94" s="138"/>
      <c r="H94" s="200">
        <f>W142</f>
        <v>0</v>
      </c>
      <c r="I94" s="277"/>
      <c r="J94" s="277"/>
      <c r="K94" s="200">
        <f>X142</f>
        <v>0</v>
      </c>
      <c r="L94" s="277"/>
      <c r="M94" s="200">
        <f>M142</f>
        <v>0</v>
      </c>
      <c r="N94" s="277"/>
      <c r="O94" s="277"/>
      <c r="P94" s="277"/>
      <c r="Q94" s="277"/>
      <c r="R94" s="139"/>
      <c r="T94" s="140"/>
      <c r="U94" s="140"/>
    </row>
    <row r="95" spans="2:47" s="7" customFormat="1" ht="19.899999999999999" customHeight="1">
      <c r="B95" s="137"/>
      <c r="C95" s="138"/>
      <c r="D95" s="106" t="s">
        <v>130</v>
      </c>
      <c r="E95" s="138"/>
      <c r="F95" s="138"/>
      <c r="G95" s="138"/>
      <c r="H95" s="200">
        <f>W224</f>
        <v>0</v>
      </c>
      <c r="I95" s="277"/>
      <c r="J95" s="277"/>
      <c r="K95" s="200">
        <f>X224</f>
        <v>0</v>
      </c>
      <c r="L95" s="277"/>
      <c r="M95" s="200">
        <f>M224</f>
        <v>0</v>
      </c>
      <c r="N95" s="277"/>
      <c r="O95" s="277"/>
      <c r="P95" s="277"/>
      <c r="Q95" s="277"/>
      <c r="R95" s="139"/>
      <c r="T95" s="140"/>
      <c r="U95" s="140"/>
    </row>
    <row r="96" spans="2:47" s="7" customFormat="1" ht="14.85" customHeight="1">
      <c r="B96" s="137"/>
      <c r="C96" s="138"/>
      <c r="D96" s="106" t="s">
        <v>131</v>
      </c>
      <c r="E96" s="138"/>
      <c r="F96" s="138"/>
      <c r="G96" s="138"/>
      <c r="H96" s="200">
        <f>W225</f>
        <v>0</v>
      </c>
      <c r="I96" s="277"/>
      <c r="J96" s="277"/>
      <c r="K96" s="200">
        <f>X225</f>
        <v>0</v>
      </c>
      <c r="L96" s="277"/>
      <c r="M96" s="200">
        <f>M225</f>
        <v>0</v>
      </c>
      <c r="N96" s="277"/>
      <c r="O96" s="277"/>
      <c r="P96" s="277"/>
      <c r="Q96" s="277"/>
      <c r="R96" s="139"/>
      <c r="T96" s="140"/>
      <c r="U96" s="140"/>
    </row>
    <row r="97" spans="2:65" s="7" customFormat="1" ht="14.85" customHeight="1">
      <c r="B97" s="137"/>
      <c r="C97" s="138"/>
      <c r="D97" s="106" t="s">
        <v>132</v>
      </c>
      <c r="E97" s="138"/>
      <c r="F97" s="138"/>
      <c r="G97" s="138"/>
      <c r="H97" s="200">
        <f>W234</f>
        <v>0</v>
      </c>
      <c r="I97" s="277"/>
      <c r="J97" s="277"/>
      <c r="K97" s="200">
        <f>X234</f>
        <v>0</v>
      </c>
      <c r="L97" s="277"/>
      <c r="M97" s="200">
        <f>M234</f>
        <v>0</v>
      </c>
      <c r="N97" s="277"/>
      <c r="O97" s="277"/>
      <c r="P97" s="277"/>
      <c r="Q97" s="277"/>
      <c r="R97" s="139"/>
      <c r="T97" s="140"/>
      <c r="U97" s="140"/>
    </row>
    <row r="98" spans="2:65" s="6" customFormat="1" ht="24.95" customHeight="1">
      <c r="B98" s="132"/>
      <c r="C98" s="133"/>
      <c r="D98" s="134" t="s">
        <v>133</v>
      </c>
      <c r="E98" s="133"/>
      <c r="F98" s="133"/>
      <c r="G98" s="133"/>
      <c r="H98" s="248">
        <f>W255</f>
        <v>0</v>
      </c>
      <c r="I98" s="278"/>
      <c r="J98" s="278"/>
      <c r="K98" s="248">
        <f>X255</f>
        <v>0</v>
      </c>
      <c r="L98" s="278"/>
      <c r="M98" s="248">
        <f>M255</f>
        <v>0</v>
      </c>
      <c r="N98" s="278"/>
      <c r="O98" s="278"/>
      <c r="P98" s="278"/>
      <c r="Q98" s="278"/>
      <c r="R98" s="135"/>
      <c r="T98" s="136"/>
      <c r="U98" s="136"/>
    </row>
    <row r="99" spans="2:65" s="7" customFormat="1" ht="19.899999999999999" customHeight="1">
      <c r="B99" s="137"/>
      <c r="C99" s="138"/>
      <c r="D99" s="106" t="s">
        <v>134</v>
      </c>
      <c r="E99" s="138"/>
      <c r="F99" s="138"/>
      <c r="G99" s="138"/>
      <c r="H99" s="200">
        <f>W256</f>
        <v>0</v>
      </c>
      <c r="I99" s="277"/>
      <c r="J99" s="277"/>
      <c r="K99" s="200">
        <f>X256</f>
        <v>0</v>
      </c>
      <c r="L99" s="277"/>
      <c r="M99" s="200">
        <f>M256</f>
        <v>0</v>
      </c>
      <c r="N99" s="277"/>
      <c r="O99" s="277"/>
      <c r="P99" s="277"/>
      <c r="Q99" s="277"/>
      <c r="R99" s="139"/>
      <c r="T99" s="140"/>
      <c r="U99" s="140"/>
    </row>
    <row r="100" spans="2:65" s="7" customFormat="1" ht="19.899999999999999" customHeight="1">
      <c r="B100" s="137"/>
      <c r="C100" s="138"/>
      <c r="D100" s="106" t="s">
        <v>135</v>
      </c>
      <c r="E100" s="138"/>
      <c r="F100" s="138"/>
      <c r="G100" s="138"/>
      <c r="H100" s="200">
        <f>W261</f>
        <v>0</v>
      </c>
      <c r="I100" s="277"/>
      <c r="J100" s="277"/>
      <c r="K100" s="200">
        <f>X261</f>
        <v>0</v>
      </c>
      <c r="L100" s="277"/>
      <c r="M100" s="200">
        <f>M261</f>
        <v>0</v>
      </c>
      <c r="N100" s="277"/>
      <c r="O100" s="277"/>
      <c r="P100" s="277"/>
      <c r="Q100" s="277"/>
      <c r="R100" s="139"/>
      <c r="T100" s="140"/>
      <c r="U100" s="140"/>
    </row>
    <row r="101" spans="2:65" s="7" customFormat="1" ht="19.899999999999999" customHeight="1">
      <c r="B101" s="137"/>
      <c r="C101" s="138"/>
      <c r="D101" s="106" t="s">
        <v>136</v>
      </c>
      <c r="E101" s="138"/>
      <c r="F101" s="138"/>
      <c r="G101" s="138"/>
      <c r="H101" s="200">
        <f>W263</f>
        <v>0</v>
      </c>
      <c r="I101" s="277"/>
      <c r="J101" s="277"/>
      <c r="K101" s="200">
        <f>X263</f>
        <v>0</v>
      </c>
      <c r="L101" s="277"/>
      <c r="M101" s="200">
        <f>M263</f>
        <v>0</v>
      </c>
      <c r="N101" s="277"/>
      <c r="O101" s="277"/>
      <c r="P101" s="277"/>
      <c r="Q101" s="277"/>
      <c r="R101" s="139"/>
      <c r="T101" s="140"/>
      <c r="U101" s="140"/>
    </row>
    <row r="102" spans="2:65" s="7" customFormat="1" ht="19.899999999999999" customHeight="1">
      <c r="B102" s="137"/>
      <c r="C102" s="138"/>
      <c r="D102" s="106" t="s">
        <v>137</v>
      </c>
      <c r="E102" s="138"/>
      <c r="F102" s="138"/>
      <c r="G102" s="138"/>
      <c r="H102" s="200">
        <f>W267</f>
        <v>0</v>
      </c>
      <c r="I102" s="277"/>
      <c r="J102" s="277"/>
      <c r="K102" s="200">
        <f>X267</f>
        <v>0</v>
      </c>
      <c r="L102" s="277"/>
      <c r="M102" s="200">
        <f>M267</f>
        <v>0</v>
      </c>
      <c r="N102" s="277"/>
      <c r="O102" s="277"/>
      <c r="P102" s="277"/>
      <c r="Q102" s="277"/>
      <c r="R102" s="139"/>
      <c r="T102" s="140"/>
      <c r="U102" s="140"/>
    </row>
    <row r="103" spans="2:65" s="7" customFormat="1" ht="14.85" customHeight="1">
      <c r="B103" s="137"/>
      <c r="C103" s="138"/>
      <c r="D103" s="106" t="s">
        <v>138</v>
      </c>
      <c r="E103" s="138"/>
      <c r="F103" s="138"/>
      <c r="G103" s="138"/>
      <c r="H103" s="200">
        <f>W282</f>
        <v>0</v>
      </c>
      <c r="I103" s="277"/>
      <c r="J103" s="277"/>
      <c r="K103" s="200">
        <f>X282</f>
        <v>0</v>
      </c>
      <c r="L103" s="277"/>
      <c r="M103" s="200">
        <f>M282</f>
        <v>0</v>
      </c>
      <c r="N103" s="277"/>
      <c r="O103" s="277"/>
      <c r="P103" s="277"/>
      <c r="Q103" s="277"/>
      <c r="R103" s="139"/>
      <c r="T103" s="140"/>
      <c r="U103" s="140"/>
    </row>
    <row r="104" spans="2:65" s="6" customFormat="1" ht="21.75" customHeight="1">
      <c r="B104" s="132"/>
      <c r="C104" s="133"/>
      <c r="D104" s="134" t="s">
        <v>139</v>
      </c>
      <c r="E104" s="133"/>
      <c r="F104" s="133"/>
      <c r="G104" s="133"/>
      <c r="H104" s="247">
        <f>W289</f>
        <v>0</v>
      </c>
      <c r="I104" s="278"/>
      <c r="J104" s="278"/>
      <c r="K104" s="247">
        <f>X289</f>
        <v>0</v>
      </c>
      <c r="L104" s="278"/>
      <c r="M104" s="247">
        <f>M289</f>
        <v>0</v>
      </c>
      <c r="N104" s="278"/>
      <c r="O104" s="278"/>
      <c r="P104" s="278"/>
      <c r="Q104" s="278"/>
      <c r="R104" s="135"/>
      <c r="T104" s="136"/>
      <c r="U104" s="136"/>
    </row>
    <row r="105" spans="2:65" s="1" customFormat="1" ht="21.75" customHeight="1">
      <c r="B105" s="34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6"/>
      <c r="T105" s="130"/>
      <c r="U105" s="130"/>
    </row>
    <row r="106" spans="2:65" s="1" customFormat="1" ht="29.25" customHeight="1">
      <c r="B106" s="34"/>
      <c r="C106" s="131" t="s">
        <v>140</v>
      </c>
      <c r="D106" s="35"/>
      <c r="E106" s="35"/>
      <c r="F106" s="35"/>
      <c r="G106" s="35"/>
      <c r="H106" s="35"/>
      <c r="I106" s="35"/>
      <c r="J106" s="35"/>
      <c r="K106" s="35"/>
      <c r="L106" s="35"/>
      <c r="M106" s="275">
        <f>ROUND(M107+M108+M109+M110+M111+M112,2)</f>
        <v>0</v>
      </c>
      <c r="N106" s="276"/>
      <c r="O106" s="276"/>
      <c r="P106" s="276"/>
      <c r="Q106" s="276"/>
      <c r="R106" s="36"/>
      <c r="T106" s="141"/>
      <c r="U106" s="142" t="s">
        <v>46</v>
      </c>
    </row>
    <row r="107" spans="2:65" s="1" customFormat="1" ht="18" customHeight="1">
      <c r="B107" s="34"/>
      <c r="C107" s="35"/>
      <c r="D107" s="197" t="s">
        <v>141</v>
      </c>
      <c r="E107" s="198"/>
      <c r="F107" s="198"/>
      <c r="G107" s="198"/>
      <c r="H107" s="198"/>
      <c r="I107" s="35"/>
      <c r="J107" s="35"/>
      <c r="K107" s="35"/>
      <c r="L107" s="35"/>
      <c r="M107" s="199">
        <f>ROUND(M88*T107,2)</f>
        <v>0</v>
      </c>
      <c r="N107" s="200"/>
      <c r="O107" s="200"/>
      <c r="P107" s="200"/>
      <c r="Q107" s="200"/>
      <c r="R107" s="36"/>
      <c r="S107" s="143"/>
      <c r="T107" s="144"/>
      <c r="U107" s="145" t="s">
        <v>47</v>
      </c>
      <c r="V107" s="146"/>
      <c r="W107" s="146"/>
      <c r="X107" s="146"/>
      <c r="Y107" s="146"/>
      <c r="Z107" s="146"/>
      <c r="AA107" s="146"/>
      <c r="AB107" s="146"/>
      <c r="AC107" s="146"/>
      <c r="AD107" s="146"/>
      <c r="AE107" s="146"/>
      <c r="AF107" s="146"/>
      <c r="AG107" s="146"/>
      <c r="AH107" s="146"/>
      <c r="AI107" s="146"/>
      <c r="AJ107" s="146"/>
      <c r="AK107" s="146"/>
      <c r="AL107" s="146"/>
      <c r="AM107" s="146"/>
      <c r="AN107" s="146"/>
      <c r="AO107" s="146"/>
      <c r="AP107" s="146"/>
      <c r="AQ107" s="146"/>
      <c r="AR107" s="146"/>
      <c r="AS107" s="146"/>
      <c r="AT107" s="146"/>
      <c r="AU107" s="146"/>
      <c r="AV107" s="146"/>
      <c r="AW107" s="146"/>
      <c r="AX107" s="146"/>
      <c r="AY107" s="147" t="s">
        <v>142</v>
      </c>
      <c r="AZ107" s="146"/>
      <c r="BA107" s="146"/>
      <c r="BB107" s="146"/>
      <c r="BC107" s="146"/>
      <c r="BD107" s="146"/>
      <c r="BE107" s="148">
        <f t="shared" ref="BE107:BE112" si="0">IF(U107="základní",M107,0)</f>
        <v>0</v>
      </c>
      <c r="BF107" s="148">
        <f t="shared" ref="BF107:BF112" si="1">IF(U107="snížená",M107,0)</f>
        <v>0</v>
      </c>
      <c r="BG107" s="148">
        <f t="shared" ref="BG107:BG112" si="2">IF(U107="zákl. přenesená",M107,0)</f>
        <v>0</v>
      </c>
      <c r="BH107" s="148">
        <f t="shared" ref="BH107:BH112" si="3">IF(U107="sníž. přenesená",M107,0)</f>
        <v>0</v>
      </c>
      <c r="BI107" s="148">
        <f t="shared" ref="BI107:BI112" si="4">IF(U107="nulová",M107,0)</f>
        <v>0</v>
      </c>
      <c r="BJ107" s="147" t="s">
        <v>92</v>
      </c>
      <c r="BK107" s="146"/>
      <c r="BL107" s="146"/>
      <c r="BM107" s="146"/>
    </row>
    <row r="108" spans="2:65" s="1" customFormat="1" ht="18" customHeight="1">
      <c r="B108" s="34"/>
      <c r="C108" s="35"/>
      <c r="D108" s="197" t="s">
        <v>143</v>
      </c>
      <c r="E108" s="198"/>
      <c r="F108" s="198"/>
      <c r="G108" s="198"/>
      <c r="H108" s="198"/>
      <c r="I108" s="35"/>
      <c r="J108" s="35"/>
      <c r="K108" s="35"/>
      <c r="L108" s="35"/>
      <c r="M108" s="199">
        <f>ROUND(M88*T108,2)</f>
        <v>0</v>
      </c>
      <c r="N108" s="200"/>
      <c r="O108" s="200"/>
      <c r="P108" s="200"/>
      <c r="Q108" s="200"/>
      <c r="R108" s="36"/>
      <c r="S108" s="143"/>
      <c r="T108" s="144"/>
      <c r="U108" s="145" t="s">
        <v>47</v>
      </c>
      <c r="V108" s="146"/>
      <c r="W108" s="146"/>
      <c r="X108" s="146"/>
      <c r="Y108" s="146"/>
      <c r="Z108" s="146"/>
      <c r="AA108" s="146"/>
      <c r="AB108" s="146"/>
      <c r="AC108" s="146"/>
      <c r="AD108" s="146"/>
      <c r="AE108" s="146"/>
      <c r="AF108" s="146"/>
      <c r="AG108" s="146"/>
      <c r="AH108" s="146"/>
      <c r="AI108" s="146"/>
      <c r="AJ108" s="146"/>
      <c r="AK108" s="146"/>
      <c r="AL108" s="146"/>
      <c r="AM108" s="146"/>
      <c r="AN108" s="146"/>
      <c r="AO108" s="146"/>
      <c r="AP108" s="146"/>
      <c r="AQ108" s="146"/>
      <c r="AR108" s="146"/>
      <c r="AS108" s="146"/>
      <c r="AT108" s="146"/>
      <c r="AU108" s="146"/>
      <c r="AV108" s="146"/>
      <c r="AW108" s="146"/>
      <c r="AX108" s="146"/>
      <c r="AY108" s="147" t="s">
        <v>142</v>
      </c>
      <c r="AZ108" s="146"/>
      <c r="BA108" s="146"/>
      <c r="BB108" s="146"/>
      <c r="BC108" s="146"/>
      <c r="BD108" s="146"/>
      <c r="BE108" s="148">
        <f t="shared" si="0"/>
        <v>0</v>
      </c>
      <c r="BF108" s="148">
        <f t="shared" si="1"/>
        <v>0</v>
      </c>
      <c r="BG108" s="148">
        <f t="shared" si="2"/>
        <v>0</v>
      </c>
      <c r="BH108" s="148">
        <f t="shared" si="3"/>
        <v>0</v>
      </c>
      <c r="BI108" s="148">
        <f t="shared" si="4"/>
        <v>0</v>
      </c>
      <c r="BJ108" s="147" t="s">
        <v>92</v>
      </c>
      <c r="BK108" s="146"/>
      <c r="BL108" s="146"/>
      <c r="BM108" s="146"/>
    </row>
    <row r="109" spans="2:65" s="1" customFormat="1" ht="18" customHeight="1">
      <c r="B109" s="34"/>
      <c r="C109" s="35"/>
      <c r="D109" s="197" t="s">
        <v>144</v>
      </c>
      <c r="E109" s="198"/>
      <c r="F109" s="198"/>
      <c r="G109" s="198"/>
      <c r="H109" s="198"/>
      <c r="I109" s="35"/>
      <c r="J109" s="35"/>
      <c r="K109" s="35"/>
      <c r="L109" s="35"/>
      <c r="M109" s="199">
        <f>ROUND(M88*T109,2)</f>
        <v>0</v>
      </c>
      <c r="N109" s="200"/>
      <c r="O109" s="200"/>
      <c r="P109" s="200"/>
      <c r="Q109" s="200"/>
      <c r="R109" s="36"/>
      <c r="S109" s="143"/>
      <c r="T109" s="144"/>
      <c r="U109" s="145" t="s">
        <v>47</v>
      </c>
      <c r="V109" s="146"/>
      <c r="W109" s="146"/>
      <c r="X109" s="146"/>
      <c r="Y109" s="146"/>
      <c r="Z109" s="146"/>
      <c r="AA109" s="146"/>
      <c r="AB109" s="146"/>
      <c r="AC109" s="146"/>
      <c r="AD109" s="146"/>
      <c r="AE109" s="146"/>
      <c r="AF109" s="146"/>
      <c r="AG109" s="146"/>
      <c r="AH109" s="146"/>
      <c r="AI109" s="146"/>
      <c r="AJ109" s="146"/>
      <c r="AK109" s="146"/>
      <c r="AL109" s="146"/>
      <c r="AM109" s="146"/>
      <c r="AN109" s="146"/>
      <c r="AO109" s="146"/>
      <c r="AP109" s="146"/>
      <c r="AQ109" s="146"/>
      <c r="AR109" s="146"/>
      <c r="AS109" s="146"/>
      <c r="AT109" s="146"/>
      <c r="AU109" s="146"/>
      <c r="AV109" s="146"/>
      <c r="AW109" s="146"/>
      <c r="AX109" s="146"/>
      <c r="AY109" s="147" t="s">
        <v>142</v>
      </c>
      <c r="AZ109" s="146"/>
      <c r="BA109" s="146"/>
      <c r="BB109" s="146"/>
      <c r="BC109" s="146"/>
      <c r="BD109" s="146"/>
      <c r="BE109" s="148">
        <f t="shared" si="0"/>
        <v>0</v>
      </c>
      <c r="BF109" s="148">
        <f t="shared" si="1"/>
        <v>0</v>
      </c>
      <c r="BG109" s="148">
        <f t="shared" si="2"/>
        <v>0</v>
      </c>
      <c r="BH109" s="148">
        <f t="shared" si="3"/>
        <v>0</v>
      </c>
      <c r="BI109" s="148">
        <f t="shared" si="4"/>
        <v>0</v>
      </c>
      <c r="BJ109" s="147" t="s">
        <v>92</v>
      </c>
      <c r="BK109" s="146"/>
      <c r="BL109" s="146"/>
      <c r="BM109" s="146"/>
    </row>
    <row r="110" spans="2:65" s="1" customFormat="1" ht="18" customHeight="1">
      <c r="B110" s="34"/>
      <c r="C110" s="35"/>
      <c r="D110" s="197" t="s">
        <v>145</v>
      </c>
      <c r="E110" s="198"/>
      <c r="F110" s="198"/>
      <c r="G110" s="198"/>
      <c r="H110" s="198"/>
      <c r="I110" s="35"/>
      <c r="J110" s="35"/>
      <c r="K110" s="35"/>
      <c r="L110" s="35"/>
      <c r="M110" s="199">
        <f>ROUND(M88*T110,2)</f>
        <v>0</v>
      </c>
      <c r="N110" s="200"/>
      <c r="O110" s="200"/>
      <c r="P110" s="200"/>
      <c r="Q110" s="200"/>
      <c r="R110" s="36"/>
      <c r="S110" s="143"/>
      <c r="T110" s="144"/>
      <c r="U110" s="145" t="s">
        <v>47</v>
      </c>
      <c r="V110" s="146"/>
      <c r="W110" s="146"/>
      <c r="X110" s="146"/>
      <c r="Y110" s="146"/>
      <c r="Z110" s="146"/>
      <c r="AA110" s="146"/>
      <c r="AB110" s="146"/>
      <c r="AC110" s="146"/>
      <c r="AD110" s="146"/>
      <c r="AE110" s="146"/>
      <c r="AF110" s="146"/>
      <c r="AG110" s="146"/>
      <c r="AH110" s="146"/>
      <c r="AI110" s="146"/>
      <c r="AJ110" s="146"/>
      <c r="AK110" s="146"/>
      <c r="AL110" s="146"/>
      <c r="AM110" s="146"/>
      <c r="AN110" s="146"/>
      <c r="AO110" s="146"/>
      <c r="AP110" s="146"/>
      <c r="AQ110" s="146"/>
      <c r="AR110" s="146"/>
      <c r="AS110" s="146"/>
      <c r="AT110" s="146"/>
      <c r="AU110" s="146"/>
      <c r="AV110" s="146"/>
      <c r="AW110" s="146"/>
      <c r="AX110" s="146"/>
      <c r="AY110" s="147" t="s">
        <v>142</v>
      </c>
      <c r="AZ110" s="146"/>
      <c r="BA110" s="146"/>
      <c r="BB110" s="146"/>
      <c r="BC110" s="146"/>
      <c r="BD110" s="146"/>
      <c r="BE110" s="148">
        <f t="shared" si="0"/>
        <v>0</v>
      </c>
      <c r="BF110" s="148">
        <f t="shared" si="1"/>
        <v>0</v>
      </c>
      <c r="BG110" s="148">
        <f t="shared" si="2"/>
        <v>0</v>
      </c>
      <c r="BH110" s="148">
        <f t="shared" si="3"/>
        <v>0</v>
      </c>
      <c r="BI110" s="148">
        <f t="shared" si="4"/>
        <v>0</v>
      </c>
      <c r="BJ110" s="147" t="s">
        <v>92</v>
      </c>
      <c r="BK110" s="146"/>
      <c r="BL110" s="146"/>
      <c r="BM110" s="146"/>
    </row>
    <row r="111" spans="2:65" s="1" customFormat="1" ht="18" customHeight="1">
      <c r="B111" s="34"/>
      <c r="C111" s="35"/>
      <c r="D111" s="197" t="s">
        <v>146</v>
      </c>
      <c r="E111" s="198"/>
      <c r="F111" s="198"/>
      <c r="G111" s="198"/>
      <c r="H111" s="198"/>
      <c r="I111" s="35"/>
      <c r="J111" s="35"/>
      <c r="K111" s="35"/>
      <c r="L111" s="35"/>
      <c r="M111" s="199">
        <f>ROUND(M88*T111,2)</f>
        <v>0</v>
      </c>
      <c r="N111" s="200"/>
      <c r="O111" s="200"/>
      <c r="P111" s="200"/>
      <c r="Q111" s="200"/>
      <c r="R111" s="36"/>
      <c r="S111" s="143"/>
      <c r="T111" s="144"/>
      <c r="U111" s="145" t="s">
        <v>47</v>
      </c>
      <c r="V111" s="146"/>
      <c r="W111" s="146"/>
      <c r="X111" s="146"/>
      <c r="Y111" s="146"/>
      <c r="Z111" s="146"/>
      <c r="AA111" s="146"/>
      <c r="AB111" s="146"/>
      <c r="AC111" s="146"/>
      <c r="AD111" s="146"/>
      <c r="AE111" s="146"/>
      <c r="AF111" s="146"/>
      <c r="AG111" s="146"/>
      <c r="AH111" s="146"/>
      <c r="AI111" s="146"/>
      <c r="AJ111" s="146"/>
      <c r="AK111" s="146"/>
      <c r="AL111" s="146"/>
      <c r="AM111" s="146"/>
      <c r="AN111" s="146"/>
      <c r="AO111" s="146"/>
      <c r="AP111" s="146"/>
      <c r="AQ111" s="146"/>
      <c r="AR111" s="146"/>
      <c r="AS111" s="146"/>
      <c r="AT111" s="146"/>
      <c r="AU111" s="146"/>
      <c r="AV111" s="146"/>
      <c r="AW111" s="146"/>
      <c r="AX111" s="146"/>
      <c r="AY111" s="147" t="s">
        <v>142</v>
      </c>
      <c r="AZ111" s="146"/>
      <c r="BA111" s="146"/>
      <c r="BB111" s="146"/>
      <c r="BC111" s="146"/>
      <c r="BD111" s="146"/>
      <c r="BE111" s="148">
        <f t="shared" si="0"/>
        <v>0</v>
      </c>
      <c r="BF111" s="148">
        <f t="shared" si="1"/>
        <v>0</v>
      </c>
      <c r="BG111" s="148">
        <f t="shared" si="2"/>
        <v>0</v>
      </c>
      <c r="BH111" s="148">
        <f t="shared" si="3"/>
        <v>0</v>
      </c>
      <c r="BI111" s="148">
        <f t="shared" si="4"/>
        <v>0</v>
      </c>
      <c r="BJ111" s="147" t="s">
        <v>92</v>
      </c>
      <c r="BK111" s="146"/>
      <c r="BL111" s="146"/>
      <c r="BM111" s="146"/>
    </row>
    <row r="112" spans="2:65" s="1" customFormat="1" ht="18" customHeight="1">
      <c r="B112" s="34"/>
      <c r="C112" s="35"/>
      <c r="D112" s="106" t="s">
        <v>147</v>
      </c>
      <c r="E112" s="35"/>
      <c r="F112" s="35"/>
      <c r="G112" s="35"/>
      <c r="H112" s="35"/>
      <c r="I112" s="35"/>
      <c r="J112" s="35"/>
      <c r="K112" s="35"/>
      <c r="L112" s="35"/>
      <c r="M112" s="199">
        <f>ROUND(M88*T112,2)</f>
        <v>0</v>
      </c>
      <c r="N112" s="200"/>
      <c r="O112" s="200"/>
      <c r="P112" s="200"/>
      <c r="Q112" s="200"/>
      <c r="R112" s="36"/>
      <c r="S112" s="143"/>
      <c r="T112" s="149"/>
      <c r="U112" s="150" t="s">
        <v>47</v>
      </c>
      <c r="V112" s="146"/>
      <c r="W112" s="146"/>
      <c r="X112" s="146"/>
      <c r="Y112" s="146"/>
      <c r="Z112" s="146"/>
      <c r="AA112" s="146"/>
      <c r="AB112" s="146"/>
      <c r="AC112" s="146"/>
      <c r="AD112" s="146"/>
      <c r="AE112" s="146"/>
      <c r="AF112" s="146"/>
      <c r="AG112" s="146"/>
      <c r="AH112" s="146"/>
      <c r="AI112" s="146"/>
      <c r="AJ112" s="146"/>
      <c r="AK112" s="146"/>
      <c r="AL112" s="146"/>
      <c r="AM112" s="146"/>
      <c r="AN112" s="146"/>
      <c r="AO112" s="146"/>
      <c r="AP112" s="146"/>
      <c r="AQ112" s="146"/>
      <c r="AR112" s="146"/>
      <c r="AS112" s="146"/>
      <c r="AT112" s="146"/>
      <c r="AU112" s="146"/>
      <c r="AV112" s="146"/>
      <c r="AW112" s="146"/>
      <c r="AX112" s="146"/>
      <c r="AY112" s="147" t="s">
        <v>148</v>
      </c>
      <c r="AZ112" s="146"/>
      <c r="BA112" s="146"/>
      <c r="BB112" s="146"/>
      <c r="BC112" s="146"/>
      <c r="BD112" s="146"/>
      <c r="BE112" s="148">
        <f t="shared" si="0"/>
        <v>0</v>
      </c>
      <c r="BF112" s="148">
        <f t="shared" si="1"/>
        <v>0</v>
      </c>
      <c r="BG112" s="148">
        <f t="shared" si="2"/>
        <v>0</v>
      </c>
      <c r="BH112" s="148">
        <f t="shared" si="3"/>
        <v>0</v>
      </c>
      <c r="BI112" s="148">
        <f t="shared" si="4"/>
        <v>0</v>
      </c>
      <c r="BJ112" s="147" t="s">
        <v>92</v>
      </c>
      <c r="BK112" s="146"/>
      <c r="BL112" s="146"/>
      <c r="BM112" s="146"/>
    </row>
    <row r="113" spans="2:21" s="1" customFormat="1">
      <c r="B113" s="34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6"/>
      <c r="T113" s="130"/>
      <c r="U113" s="130"/>
    </row>
    <row r="114" spans="2:21" s="1" customFormat="1" ht="29.25" customHeight="1">
      <c r="B114" s="34"/>
      <c r="C114" s="117" t="s">
        <v>105</v>
      </c>
      <c r="D114" s="118"/>
      <c r="E114" s="118"/>
      <c r="F114" s="118"/>
      <c r="G114" s="118"/>
      <c r="H114" s="118"/>
      <c r="I114" s="118"/>
      <c r="J114" s="118"/>
      <c r="K114" s="118"/>
      <c r="L114" s="196">
        <f>ROUND(SUM(M88+M106),2)</f>
        <v>0</v>
      </c>
      <c r="M114" s="196"/>
      <c r="N114" s="196"/>
      <c r="O114" s="196"/>
      <c r="P114" s="196"/>
      <c r="Q114" s="196"/>
      <c r="R114" s="36"/>
      <c r="T114" s="130"/>
      <c r="U114" s="130"/>
    </row>
    <row r="115" spans="2:21" s="1" customFormat="1" ht="6.95" customHeight="1">
      <c r="B115" s="58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60"/>
      <c r="T115" s="130"/>
      <c r="U115" s="130"/>
    </row>
    <row r="119" spans="2:21" s="1" customFormat="1" ht="6.95" customHeight="1">
      <c r="B119" s="61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3"/>
    </row>
    <row r="120" spans="2:21" s="1" customFormat="1" ht="36.950000000000003" customHeight="1">
      <c r="B120" s="34"/>
      <c r="C120" s="219" t="s">
        <v>149</v>
      </c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P120" s="271"/>
      <c r="Q120" s="271"/>
      <c r="R120" s="36"/>
    </row>
    <row r="121" spans="2:21" s="1" customFormat="1" ht="6.95" customHeight="1">
      <c r="B121" s="34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6"/>
    </row>
    <row r="122" spans="2:21" s="1" customFormat="1" ht="30" customHeight="1">
      <c r="B122" s="34"/>
      <c r="C122" s="29" t="s">
        <v>20</v>
      </c>
      <c r="D122" s="35"/>
      <c r="E122" s="35"/>
      <c r="F122" s="272" t="str">
        <f>F6</f>
        <v>Oprava elektroinstalace ekonomického oddělení</v>
      </c>
      <c r="G122" s="273"/>
      <c r="H122" s="273"/>
      <c r="I122" s="273"/>
      <c r="J122" s="273"/>
      <c r="K122" s="273"/>
      <c r="L122" s="273"/>
      <c r="M122" s="273"/>
      <c r="N122" s="273"/>
      <c r="O122" s="273"/>
      <c r="P122" s="273"/>
      <c r="Q122" s="35"/>
      <c r="R122" s="36"/>
    </row>
    <row r="123" spans="2:21" s="1" customFormat="1" ht="36.950000000000003" customHeight="1">
      <c r="B123" s="34"/>
      <c r="C123" s="68" t="s">
        <v>113</v>
      </c>
      <c r="D123" s="35"/>
      <c r="E123" s="35"/>
      <c r="F123" s="221" t="str">
        <f>F7</f>
        <v>01 - D.1.4.g - Zařízení silnoproudé elektrotechniky</v>
      </c>
      <c r="G123" s="271"/>
      <c r="H123" s="271"/>
      <c r="I123" s="271"/>
      <c r="J123" s="271"/>
      <c r="K123" s="271"/>
      <c r="L123" s="271"/>
      <c r="M123" s="271"/>
      <c r="N123" s="271"/>
      <c r="O123" s="271"/>
      <c r="P123" s="271"/>
      <c r="Q123" s="35"/>
      <c r="R123" s="36"/>
    </row>
    <row r="124" spans="2:21" s="1" customFormat="1" ht="6.95" customHeight="1">
      <c r="B124" s="34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6"/>
    </row>
    <row r="125" spans="2:21" s="1" customFormat="1" ht="18" customHeight="1">
      <c r="B125" s="34"/>
      <c r="C125" s="29" t="s">
        <v>25</v>
      </c>
      <c r="D125" s="35"/>
      <c r="E125" s="35"/>
      <c r="F125" s="27" t="str">
        <f>F9</f>
        <v>Olomouc</v>
      </c>
      <c r="G125" s="35"/>
      <c r="H125" s="35"/>
      <c r="I125" s="35"/>
      <c r="J125" s="35"/>
      <c r="K125" s="29" t="s">
        <v>27</v>
      </c>
      <c r="L125" s="35"/>
      <c r="M125" s="274" t="str">
        <f>IF(O9="","",O9)</f>
        <v>11. 2. 2017</v>
      </c>
      <c r="N125" s="274"/>
      <c r="O125" s="274"/>
      <c r="P125" s="274"/>
      <c r="Q125" s="35"/>
      <c r="R125" s="36"/>
    </row>
    <row r="126" spans="2:21" s="1" customFormat="1" ht="6.95" customHeight="1">
      <c r="B126" s="34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6"/>
    </row>
    <row r="127" spans="2:21" s="1" customFormat="1" ht="15">
      <c r="B127" s="34"/>
      <c r="C127" s="29" t="s">
        <v>29</v>
      </c>
      <c r="D127" s="35"/>
      <c r="E127" s="35"/>
      <c r="F127" s="27" t="str">
        <f>E12</f>
        <v>Vazební věznice Olomouc</v>
      </c>
      <c r="G127" s="35"/>
      <c r="H127" s="35"/>
      <c r="I127" s="35"/>
      <c r="J127" s="35"/>
      <c r="K127" s="29" t="s">
        <v>36</v>
      </c>
      <c r="L127" s="35"/>
      <c r="M127" s="230" t="str">
        <f>E18</f>
        <v>Viktor Králík</v>
      </c>
      <c r="N127" s="230"/>
      <c r="O127" s="230"/>
      <c r="P127" s="230"/>
      <c r="Q127" s="230"/>
      <c r="R127" s="36"/>
    </row>
    <row r="128" spans="2:21" s="1" customFormat="1" ht="14.45" customHeight="1">
      <c r="B128" s="34"/>
      <c r="C128" s="29" t="s">
        <v>34</v>
      </c>
      <c r="D128" s="35"/>
      <c r="E128" s="35"/>
      <c r="F128" s="27" t="str">
        <f>IF(E15="","",E15)</f>
        <v>Bude vybrán ve výběrovém řízení</v>
      </c>
      <c r="G128" s="35"/>
      <c r="H128" s="35"/>
      <c r="I128" s="35"/>
      <c r="J128" s="35"/>
      <c r="K128" s="29" t="s">
        <v>39</v>
      </c>
      <c r="L128" s="35"/>
      <c r="M128" s="230" t="str">
        <f>E21</f>
        <v>Viktor Králík</v>
      </c>
      <c r="N128" s="230"/>
      <c r="O128" s="230"/>
      <c r="P128" s="230"/>
      <c r="Q128" s="230"/>
      <c r="R128" s="36"/>
    </row>
    <row r="129" spans="2:65" s="1" customFormat="1" ht="10.35" customHeight="1">
      <c r="B129" s="34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6"/>
    </row>
    <row r="130" spans="2:65" s="8" customFormat="1" ht="29.25" customHeight="1">
      <c r="B130" s="151"/>
      <c r="C130" s="152" t="s">
        <v>150</v>
      </c>
      <c r="D130" s="153" t="s">
        <v>151</v>
      </c>
      <c r="E130" s="153" t="s">
        <v>64</v>
      </c>
      <c r="F130" s="269" t="s">
        <v>152</v>
      </c>
      <c r="G130" s="269"/>
      <c r="H130" s="269"/>
      <c r="I130" s="269"/>
      <c r="J130" s="153" t="s">
        <v>153</v>
      </c>
      <c r="K130" s="153" t="s">
        <v>154</v>
      </c>
      <c r="L130" s="153" t="s">
        <v>155</v>
      </c>
      <c r="M130" s="269" t="s">
        <v>156</v>
      </c>
      <c r="N130" s="269"/>
      <c r="O130" s="269"/>
      <c r="P130" s="269" t="s">
        <v>121</v>
      </c>
      <c r="Q130" s="270"/>
      <c r="R130" s="154"/>
      <c r="T130" s="79" t="s">
        <v>157</v>
      </c>
      <c r="U130" s="80" t="s">
        <v>46</v>
      </c>
      <c r="V130" s="80" t="s">
        <v>158</v>
      </c>
      <c r="W130" s="80" t="s">
        <v>159</v>
      </c>
      <c r="X130" s="80" t="s">
        <v>160</v>
      </c>
      <c r="Y130" s="80" t="s">
        <v>161</v>
      </c>
      <c r="Z130" s="80" t="s">
        <v>162</v>
      </c>
      <c r="AA130" s="80" t="s">
        <v>163</v>
      </c>
      <c r="AB130" s="80" t="s">
        <v>164</v>
      </c>
      <c r="AC130" s="80" t="s">
        <v>165</v>
      </c>
      <c r="AD130" s="81" t="s">
        <v>166</v>
      </c>
    </row>
    <row r="131" spans="2:65" s="1" customFormat="1" ht="29.25" customHeight="1">
      <c r="B131" s="34"/>
      <c r="C131" s="83" t="s">
        <v>116</v>
      </c>
      <c r="D131" s="35"/>
      <c r="E131" s="35"/>
      <c r="F131" s="35"/>
      <c r="G131" s="35"/>
      <c r="H131" s="35"/>
      <c r="I131" s="35"/>
      <c r="J131" s="35"/>
      <c r="K131" s="35"/>
      <c r="L131" s="35"/>
      <c r="M131" s="245">
        <f>BK131</f>
        <v>0</v>
      </c>
      <c r="N131" s="246"/>
      <c r="O131" s="246"/>
      <c r="P131" s="246"/>
      <c r="Q131" s="246"/>
      <c r="R131" s="36"/>
      <c r="T131" s="82"/>
      <c r="U131" s="50"/>
      <c r="V131" s="50"/>
      <c r="W131" s="155">
        <f>W132+W138+W255+W289</f>
        <v>0</v>
      </c>
      <c r="X131" s="155">
        <f>X132+X138+X255+X289</f>
        <v>0</v>
      </c>
      <c r="Y131" s="50"/>
      <c r="Z131" s="156">
        <f>Z132+Z138+Z255+Z289</f>
        <v>0</v>
      </c>
      <c r="AA131" s="50"/>
      <c r="AB131" s="156">
        <f>AB132+AB138+AB255+AB289</f>
        <v>0</v>
      </c>
      <c r="AC131" s="50"/>
      <c r="AD131" s="157">
        <f>AD132+AD138+AD255+AD289</f>
        <v>0</v>
      </c>
      <c r="AT131" s="17" t="s">
        <v>83</v>
      </c>
      <c r="AU131" s="17" t="s">
        <v>123</v>
      </c>
      <c r="BK131" s="158">
        <f>BK132+BK138+BK255+BK289</f>
        <v>0</v>
      </c>
    </row>
    <row r="132" spans="2:65" s="9" customFormat="1" ht="37.35" customHeight="1">
      <c r="B132" s="159"/>
      <c r="C132" s="160"/>
      <c r="D132" s="161" t="s">
        <v>124</v>
      </c>
      <c r="E132" s="161"/>
      <c r="F132" s="161"/>
      <c r="G132" s="161"/>
      <c r="H132" s="161"/>
      <c r="I132" s="161"/>
      <c r="J132" s="161"/>
      <c r="K132" s="161"/>
      <c r="L132" s="161"/>
      <c r="M132" s="247">
        <f>BK132</f>
        <v>0</v>
      </c>
      <c r="N132" s="248"/>
      <c r="O132" s="248"/>
      <c r="P132" s="248"/>
      <c r="Q132" s="248"/>
      <c r="R132" s="162"/>
      <c r="T132" s="163"/>
      <c r="U132" s="160"/>
      <c r="V132" s="160"/>
      <c r="W132" s="164">
        <f>W133</f>
        <v>0</v>
      </c>
      <c r="X132" s="164">
        <f>X133</f>
        <v>0</v>
      </c>
      <c r="Y132" s="160"/>
      <c r="Z132" s="165">
        <f>Z133</f>
        <v>0</v>
      </c>
      <c r="AA132" s="160"/>
      <c r="AB132" s="165">
        <f>AB133</f>
        <v>0</v>
      </c>
      <c r="AC132" s="160"/>
      <c r="AD132" s="166">
        <f>AD133</f>
        <v>0</v>
      </c>
      <c r="AR132" s="167" t="s">
        <v>92</v>
      </c>
      <c r="AT132" s="168" t="s">
        <v>83</v>
      </c>
      <c r="AU132" s="168" t="s">
        <v>84</v>
      </c>
      <c r="AY132" s="167" t="s">
        <v>167</v>
      </c>
      <c r="BK132" s="169">
        <f>BK133</f>
        <v>0</v>
      </c>
    </row>
    <row r="133" spans="2:65" s="9" customFormat="1" ht="19.899999999999999" customHeight="1">
      <c r="B133" s="159"/>
      <c r="C133" s="160"/>
      <c r="D133" s="170" t="s">
        <v>125</v>
      </c>
      <c r="E133" s="170"/>
      <c r="F133" s="170"/>
      <c r="G133" s="170"/>
      <c r="H133" s="170"/>
      <c r="I133" s="170"/>
      <c r="J133" s="170"/>
      <c r="K133" s="170"/>
      <c r="L133" s="170"/>
      <c r="M133" s="249">
        <f>BK133</f>
        <v>0</v>
      </c>
      <c r="N133" s="250"/>
      <c r="O133" s="250"/>
      <c r="P133" s="250"/>
      <c r="Q133" s="250"/>
      <c r="R133" s="162"/>
      <c r="T133" s="163"/>
      <c r="U133" s="160"/>
      <c r="V133" s="160"/>
      <c r="W133" s="164">
        <f>W134</f>
        <v>0</v>
      </c>
      <c r="X133" s="164">
        <f>X134</f>
        <v>0</v>
      </c>
      <c r="Y133" s="160"/>
      <c r="Z133" s="165">
        <f>Z134</f>
        <v>0</v>
      </c>
      <c r="AA133" s="160"/>
      <c r="AB133" s="165">
        <f>AB134</f>
        <v>0</v>
      </c>
      <c r="AC133" s="160"/>
      <c r="AD133" s="166">
        <f>AD134</f>
        <v>0</v>
      </c>
      <c r="AR133" s="167" t="s">
        <v>92</v>
      </c>
      <c r="AT133" s="168" t="s">
        <v>83</v>
      </c>
      <c r="AU133" s="168" t="s">
        <v>92</v>
      </c>
      <c r="AY133" s="167" t="s">
        <v>167</v>
      </c>
      <c r="BK133" s="169">
        <f>BK134</f>
        <v>0</v>
      </c>
    </row>
    <row r="134" spans="2:65" s="9" customFormat="1" ht="14.85" customHeight="1">
      <c r="B134" s="159"/>
      <c r="C134" s="160"/>
      <c r="D134" s="170" t="s">
        <v>126</v>
      </c>
      <c r="E134" s="170"/>
      <c r="F134" s="170"/>
      <c r="G134" s="170"/>
      <c r="H134" s="170"/>
      <c r="I134" s="170"/>
      <c r="J134" s="170"/>
      <c r="K134" s="170"/>
      <c r="L134" s="170"/>
      <c r="M134" s="251">
        <f>BK134</f>
        <v>0</v>
      </c>
      <c r="N134" s="252"/>
      <c r="O134" s="252"/>
      <c r="P134" s="252"/>
      <c r="Q134" s="252"/>
      <c r="R134" s="162"/>
      <c r="T134" s="163"/>
      <c r="U134" s="160"/>
      <c r="V134" s="160"/>
      <c r="W134" s="164">
        <f>SUM(W135:W137)</f>
        <v>0</v>
      </c>
      <c r="X134" s="164">
        <f>SUM(X135:X137)</f>
        <v>0</v>
      </c>
      <c r="Y134" s="160"/>
      <c r="Z134" s="165">
        <f>SUM(Z135:Z137)</f>
        <v>0</v>
      </c>
      <c r="AA134" s="160"/>
      <c r="AB134" s="165">
        <f>SUM(AB135:AB137)</f>
        <v>0</v>
      </c>
      <c r="AC134" s="160"/>
      <c r="AD134" s="166">
        <f>SUM(AD135:AD137)</f>
        <v>0</v>
      </c>
      <c r="AR134" s="167" t="s">
        <v>92</v>
      </c>
      <c r="AT134" s="168" t="s">
        <v>83</v>
      </c>
      <c r="AU134" s="168" t="s">
        <v>111</v>
      </c>
      <c r="AY134" s="167" t="s">
        <v>167</v>
      </c>
      <c r="BK134" s="169">
        <f>SUM(BK135:BK137)</f>
        <v>0</v>
      </c>
    </row>
    <row r="135" spans="2:65" s="1" customFormat="1" ht="31.5" customHeight="1">
      <c r="B135" s="34"/>
      <c r="C135" s="171" t="s">
        <v>92</v>
      </c>
      <c r="D135" s="171" t="s">
        <v>168</v>
      </c>
      <c r="E135" s="172" t="s">
        <v>169</v>
      </c>
      <c r="F135" s="261" t="s">
        <v>170</v>
      </c>
      <c r="G135" s="261"/>
      <c r="H135" s="261"/>
      <c r="I135" s="261"/>
      <c r="J135" s="173" t="s">
        <v>171</v>
      </c>
      <c r="K135" s="174">
        <v>2</v>
      </c>
      <c r="L135" s="175">
        <v>0</v>
      </c>
      <c r="M135" s="262">
        <v>0</v>
      </c>
      <c r="N135" s="263"/>
      <c r="O135" s="263"/>
      <c r="P135" s="242">
        <f>ROUND(V135*K135,2)</f>
        <v>0</v>
      </c>
      <c r="Q135" s="242"/>
      <c r="R135" s="36"/>
      <c r="T135" s="176" t="s">
        <v>23</v>
      </c>
      <c r="U135" s="43" t="s">
        <v>47</v>
      </c>
      <c r="V135" s="123">
        <f>L135+M135</f>
        <v>0</v>
      </c>
      <c r="W135" s="123">
        <f>ROUND(L135*K135,2)</f>
        <v>0</v>
      </c>
      <c r="X135" s="123">
        <f>ROUND(M135*K135,2)</f>
        <v>0</v>
      </c>
      <c r="Y135" s="35"/>
      <c r="Z135" s="177">
        <f>Y135*K135</f>
        <v>0</v>
      </c>
      <c r="AA135" s="177">
        <v>0</v>
      </c>
      <c r="AB135" s="177">
        <f>AA135*K135</f>
        <v>0</v>
      </c>
      <c r="AC135" s="177">
        <v>0</v>
      </c>
      <c r="AD135" s="178">
        <f>AC135*K135</f>
        <v>0</v>
      </c>
      <c r="AR135" s="17" t="s">
        <v>172</v>
      </c>
      <c r="AT135" s="17" t="s">
        <v>168</v>
      </c>
      <c r="AU135" s="17" t="s">
        <v>173</v>
      </c>
      <c r="AY135" s="17" t="s">
        <v>167</v>
      </c>
      <c r="BE135" s="110">
        <f>IF(U135="základní",P135,0)</f>
        <v>0</v>
      </c>
      <c r="BF135" s="110">
        <f>IF(U135="snížená",P135,0)</f>
        <v>0</v>
      </c>
      <c r="BG135" s="110">
        <f>IF(U135="zákl. přenesená",P135,0)</f>
        <v>0</v>
      </c>
      <c r="BH135" s="110">
        <f>IF(U135="sníž. přenesená",P135,0)</f>
        <v>0</v>
      </c>
      <c r="BI135" s="110">
        <f>IF(U135="nulová",P135,0)</f>
        <v>0</v>
      </c>
      <c r="BJ135" s="17" t="s">
        <v>92</v>
      </c>
      <c r="BK135" s="110">
        <f>ROUND(V135*K135,2)</f>
        <v>0</v>
      </c>
      <c r="BL135" s="17" t="s">
        <v>172</v>
      </c>
      <c r="BM135" s="17" t="s">
        <v>174</v>
      </c>
    </row>
    <row r="136" spans="2:65" s="1" customFormat="1" ht="31.5" customHeight="1">
      <c r="B136" s="34"/>
      <c r="C136" s="171" t="s">
        <v>111</v>
      </c>
      <c r="D136" s="171" t="s">
        <v>168</v>
      </c>
      <c r="E136" s="172" t="s">
        <v>175</v>
      </c>
      <c r="F136" s="261" t="s">
        <v>176</v>
      </c>
      <c r="G136" s="261"/>
      <c r="H136" s="261"/>
      <c r="I136" s="261"/>
      <c r="J136" s="173" t="s">
        <v>171</v>
      </c>
      <c r="K136" s="174">
        <v>60</v>
      </c>
      <c r="L136" s="175">
        <v>0</v>
      </c>
      <c r="M136" s="262">
        <v>0</v>
      </c>
      <c r="N136" s="263"/>
      <c r="O136" s="263"/>
      <c r="P136" s="242">
        <f>ROUND(V136*K136,2)</f>
        <v>0</v>
      </c>
      <c r="Q136" s="242"/>
      <c r="R136" s="36"/>
      <c r="T136" s="176" t="s">
        <v>23</v>
      </c>
      <c r="U136" s="43" t="s">
        <v>47</v>
      </c>
      <c r="V136" s="123">
        <f>L136+M136</f>
        <v>0</v>
      </c>
      <c r="W136" s="123">
        <f>ROUND(L136*K136,2)</f>
        <v>0</v>
      </c>
      <c r="X136" s="123">
        <f>ROUND(M136*K136,2)</f>
        <v>0</v>
      </c>
      <c r="Y136" s="35"/>
      <c r="Z136" s="177">
        <f>Y136*K136</f>
        <v>0</v>
      </c>
      <c r="AA136" s="177">
        <v>0</v>
      </c>
      <c r="AB136" s="177">
        <f>AA136*K136</f>
        <v>0</v>
      </c>
      <c r="AC136" s="177">
        <v>0</v>
      </c>
      <c r="AD136" s="178">
        <f>AC136*K136</f>
        <v>0</v>
      </c>
      <c r="AR136" s="17" t="s">
        <v>172</v>
      </c>
      <c r="AT136" s="17" t="s">
        <v>168</v>
      </c>
      <c r="AU136" s="17" t="s">
        <v>173</v>
      </c>
      <c r="AY136" s="17" t="s">
        <v>167</v>
      </c>
      <c r="BE136" s="110">
        <f>IF(U136="základní",P136,0)</f>
        <v>0</v>
      </c>
      <c r="BF136" s="110">
        <f>IF(U136="snížená",P136,0)</f>
        <v>0</v>
      </c>
      <c r="BG136" s="110">
        <f>IF(U136="zákl. přenesená",P136,0)</f>
        <v>0</v>
      </c>
      <c r="BH136" s="110">
        <f>IF(U136="sníž. přenesená",P136,0)</f>
        <v>0</v>
      </c>
      <c r="BI136" s="110">
        <f>IF(U136="nulová",P136,0)</f>
        <v>0</v>
      </c>
      <c r="BJ136" s="17" t="s">
        <v>92</v>
      </c>
      <c r="BK136" s="110">
        <f>ROUND(V136*K136,2)</f>
        <v>0</v>
      </c>
      <c r="BL136" s="17" t="s">
        <v>172</v>
      </c>
      <c r="BM136" s="17" t="s">
        <v>177</v>
      </c>
    </row>
    <row r="137" spans="2:65" s="1" customFormat="1" ht="44.25" customHeight="1">
      <c r="B137" s="34"/>
      <c r="C137" s="171" t="s">
        <v>173</v>
      </c>
      <c r="D137" s="171" t="s">
        <v>168</v>
      </c>
      <c r="E137" s="172" t="s">
        <v>178</v>
      </c>
      <c r="F137" s="261" t="s">
        <v>179</v>
      </c>
      <c r="G137" s="261"/>
      <c r="H137" s="261"/>
      <c r="I137" s="261"/>
      <c r="J137" s="173" t="s">
        <v>171</v>
      </c>
      <c r="K137" s="174">
        <v>2</v>
      </c>
      <c r="L137" s="175">
        <v>0</v>
      </c>
      <c r="M137" s="262">
        <v>0</v>
      </c>
      <c r="N137" s="263"/>
      <c r="O137" s="263"/>
      <c r="P137" s="242">
        <f>ROUND(V137*K137,2)</f>
        <v>0</v>
      </c>
      <c r="Q137" s="242"/>
      <c r="R137" s="36"/>
      <c r="T137" s="176" t="s">
        <v>23</v>
      </c>
      <c r="U137" s="43" t="s">
        <v>47</v>
      </c>
      <c r="V137" s="123">
        <f>L137+M137</f>
        <v>0</v>
      </c>
      <c r="W137" s="123">
        <f>ROUND(L137*K137,2)</f>
        <v>0</v>
      </c>
      <c r="X137" s="123">
        <f>ROUND(M137*K137,2)</f>
        <v>0</v>
      </c>
      <c r="Y137" s="35"/>
      <c r="Z137" s="177">
        <f>Y137*K137</f>
        <v>0</v>
      </c>
      <c r="AA137" s="177">
        <v>0</v>
      </c>
      <c r="AB137" s="177">
        <f>AA137*K137</f>
        <v>0</v>
      </c>
      <c r="AC137" s="177">
        <v>0</v>
      </c>
      <c r="AD137" s="178">
        <f>AC137*K137</f>
        <v>0</v>
      </c>
      <c r="AR137" s="17" t="s">
        <v>172</v>
      </c>
      <c r="AT137" s="17" t="s">
        <v>168</v>
      </c>
      <c r="AU137" s="17" t="s">
        <v>173</v>
      </c>
      <c r="AY137" s="17" t="s">
        <v>167</v>
      </c>
      <c r="BE137" s="110">
        <f>IF(U137="základní",P137,0)</f>
        <v>0</v>
      </c>
      <c r="BF137" s="110">
        <f>IF(U137="snížená",P137,0)</f>
        <v>0</v>
      </c>
      <c r="BG137" s="110">
        <f>IF(U137="zákl. přenesená",P137,0)</f>
        <v>0</v>
      </c>
      <c r="BH137" s="110">
        <f>IF(U137="sníž. přenesená",P137,0)</f>
        <v>0</v>
      </c>
      <c r="BI137" s="110">
        <f>IF(U137="nulová",P137,0)</f>
        <v>0</v>
      </c>
      <c r="BJ137" s="17" t="s">
        <v>92</v>
      </c>
      <c r="BK137" s="110">
        <f>ROUND(V137*K137,2)</f>
        <v>0</v>
      </c>
      <c r="BL137" s="17" t="s">
        <v>172</v>
      </c>
      <c r="BM137" s="17" t="s">
        <v>180</v>
      </c>
    </row>
    <row r="138" spans="2:65" s="9" customFormat="1" ht="37.35" customHeight="1">
      <c r="B138" s="159"/>
      <c r="C138" s="160"/>
      <c r="D138" s="161" t="s">
        <v>127</v>
      </c>
      <c r="E138" s="161"/>
      <c r="F138" s="161"/>
      <c r="G138" s="161"/>
      <c r="H138" s="161"/>
      <c r="I138" s="161"/>
      <c r="J138" s="161"/>
      <c r="K138" s="161"/>
      <c r="L138" s="161"/>
      <c r="M138" s="253">
        <f>BK138</f>
        <v>0</v>
      </c>
      <c r="N138" s="254"/>
      <c r="O138" s="254"/>
      <c r="P138" s="254"/>
      <c r="Q138" s="254"/>
      <c r="R138" s="162"/>
      <c r="T138" s="163"/>
      <c r="U138" s="160"/>
      <c r="V138" s="160"/>
      <c r="W138" s="164">
        <f>W139+W142+W224</f>
        <v>0</v>
      </c>
      <c r="X138" s="164">
        <f>X139+X142+X224</f>
        <v>0</v>
      </c>
      <c r="Y138" s="160"/>
      <c r="Z138" s="165">
        <f>Z139+Z142+Z224</f>
        <v>0</v>
      </c>
      <c r="AA138" s="160"/>
      <c r="AB138" s="165">
        <f>AB139+AB142+AB224</f>
        <v>0</v>
      </c>
      <c r="AC138" s="160"/>
      <c r="AD138" s="166">
        <f>AD139+AD142+AD224</f>
        <v>0</v>
      </c>
      <c r="AR138" s="167" t="s">
        <v>111</v>
      </c>
      <c r="AT138" s="168" t="s">
        <v>83</v>
      </c>
      <c r="AU138" s="168" t="s">
        <v>84</v>
      </c>
      <c r="AY138" s="167" t="s">
        <v>167</v>
      </c>
      <c r="BK138" s="169">
        <f>BK139+BK142+BK224</f>
        <v>0</v>
      </c>
    </row>
    <row r="139" spans="2:65" s="9" customFormat="1" ht="19.899999999999999" customHeight="1">
      <c r="B139" s="159"/>
      <c r="C139" s="160"/>
      <c r="D139" s="170" t="s">
        <v>128</v>
      </c>
      <c r="E139" s="170"/>
      <c r="F139" s="170"/>
      <c r="G139" s="170"/>
      <c r="H139" s="170"/>
      <c r="I139" s="170"/>
      <c r="J139" s="170"/>
      <c r="K139" s="170"/>
      <c r="L139" s="170"/>
      <c r="M139" s="251">
        <f>BK139</f>
        <v>0</v>
      </c>
      <c r="N139" s="252"/>
      <c r="O139" s="252"/>
      <c r="P139" s="252"/>
      <c r="Q139" s="252"/>
      <c r="R139" s="162"/>
      <c r="T139" s="163"/>
      <c r="U139" s="160"/>
      <c r="V139" s="160"/>
      <c r="W139" s="164">
        <f>SUM(W140:W141)</f>
        <v>0</v>
      </c>
      <c r="X139" s="164">
        <f>SUM(X140:X141)</f>
        <v>0</v>
      </c>
      <c r="Y139" s="160"/>
      <c r="Z139" s="165">
        <f>SUM(Z140:Z141)</f>
        <v>0</v>
      </c>
      <c r="AA139" s="160"/>
      <c r="AB139" s="165">
        <f>SUM(AB140:AB141)</f>
        <v>0</v>
      </c>
      <c r="AC139" s="160"/>
      <c r="AD139" s="166">
        <f>SUM(AD140:AD141)</f>
        <v>0</v>
      </c>
      <c r="AR139" s="167" t="s">
        <v>111</v>
      </c>
      <c r="AT139" s="168" t="s">
        <v>83</v>
      </c>
      <c r="AU139" s="168" t="s">
        <v>92</v>
      </c>
      <c r="AY139" s="167" t="s">
        <v>167</v>
      </c>
      <c r="BK139" s="169">
        <f>SUM(BK140:BK141)</f>
        <v>0</v>
      </c>
    </row>
    <row r="140" spans="2:65" s="1" customFormat="1" ht="31.5" customHeight="1">
      <c r="B140" s="34"/>
      <c r="C140" s="171" t="s">
        <v>172</v>
      </c>
      <c r="D140" s="171" t="s">
        <v>168</v>
      </c>
      <c r="E140" s="172" t="s">
        <v>181</v>
      </c>
      <c r="F140" s="261" t="s">
        <v>182</v>
      </c>
      <c r="G140" s="261"/>
      <c r="H140" s="261"/>
      <c r="I140" s="261"/>
      <c r="J140" s="173" t="s">
        <v>171</v>
      </c>
      <c r="K140" s="174">
        <v>1</v>
      </c>
      <c r="L140" s="175">
        <v>0</v>
      </c>
      <c r="M140" s="262">
        <v>0</v>
      </c>
      <c r="N140" s="263"/>
      <c r="O140" s="263"/>
      <c r="P140" s="242">
        <f>ROUND(V140*K140,2)</f>
        <v>0</v>
      </c>
      <c r="Q140" s="242"/>
      <c r="R140" s="36"/>
      <c r="T140" s="176" t="s">
        <v>23</v>
      </c>
      <c r="U140" s="43" t="s">
        <v>47</v>
      </c>
      <c r="V140" s="123">
        <f>L140+M140</f>
        <v>0</v>
      </c>
      <c r="W140" s="123">
        <f>ROUND(L140*K140,2)</f>
        <v>0</v>
      </c>
      <c r="X140" s="123">
        <f>ROUND(M140*K140,2)</f>
        <v>0</v>
      </c>
      <c r="Y140" s="35"/>
      <c r="Z140" s="177">
        <f>Y140*K140</f>
        <v>0</v>
      </c>
      <c r="AA140" s="177">
        <v>0</v>
      </c>
      <c r="AB140" s="177">
        <f>AA140*K140</f>
        <v>0</v>
      </c>
      <c r="AC140" s="177">
        <v>0</v>
      </c>
      <c r="AD140" s="178">
        <f>AC140*K140</f>
        <v>0</v>
      </c>
      <c r="AR140" s="17" t="s">
        <v>183</v>
      </c>
      <c r="AT140" s="17" t="s">
        <v>168</v>
      </c>
      <c r="AU140" s="17" t="s">
        <v>111</v>
      </c>
      <c r="AY140" s="17" t="s">
        <v>167</v>
      </c>
      <c r="BE140" s="110">
        <f>IF(U140="základní",P140,0)</f>
        <v>0</v>
      </c>
      <c r="BF140" s="110">
        <f>IF(U140="snížená",P140,0)</f>
        <v>0</v>
      </c>
      <c r="BG140" s="110">
        <f>IF(U140="zákl. přenesená",P140,0)</f>
        <v>0</v>
      </c>
      <c r="BH140" s="110">
        <f>IF(U140="sníž. přenesená",P140,0)</f>
        <v>0</v>
      </c>
      <c r="BI140" s="110">
        <f>IF(U140="nulová",P140,0)</f>
        <v>0</v>
      </c>
      <c r="BJ140" s="17" t="s">
        <v>92</v>
      </c>
      <c r="BK140" s="110">
        <f>ROUND(V140*K140,2)</f>
        <v>0</v>
      </c>
      <c r="BL140" s="17" t="s">
        <v>183</v>
      </c>
      <c r="BM140" s="17" t="s">
        <v>184</v>
      </c>
    </row>
    <row r="141" spans="2:65" s="1" customFormat="1" ht="22.5" customHeight="1">
      <c r="B141" s="34"/>
      <c r="C141" s="35"/>
      <c r="D141" s="35"/>
      <c r="E141" s="35"/>
      <c r="F141" s="264" t="s">
        <v>185</v>
      </c>
      <c r="G141" s="265"/>
      <c r="H141" s="265"/>
      <c r="I141" s="265"/>
      <c r="J141" s="35"/>
      <c r="K141" s="35"/>
      <c r="L141" s="35"/>
      <c r="M141" s="35"/>
      <c r="N141" s="35"/>
      <c r="O141" s="35"/>
      <c r="P141" s="35"/>
      <c r="Q141" s="35"/>
      <c r="R141" s="36"/>
      <c r="T141" s="144"/>
      <c r="U141" s="35"/>
      <c r="V141" s="35"/>
      <c r="W141" s="35"/>
      <c r="X141" s="35"/>
      <c r="Y141" s="35"/>
      <c r="Z141" s="35"/>
      <c r="AA141" s="35"/>
      <c r="AB141" s="35"/>
      <c r="AC141" s="35"/>
      <c r="AD141" s="77"/>
      <c r="AT141" s="17" t="s">
        <v>186</v>
      </c>
      <c r="AU141" s="17" t="s">
        <v>111</v>
      </c>
    </row>
    <row r="142" spans="2:65" s="9" customFormat="1" ht="29.85" customHeight="1">
      <c r="B142" s="159"/>
      <c r="C142" s="160"/>
      <c r="D142" s="170" t="s">
        <v>129</v>
      </c>
      <c r="E142" s="170"/>
      <c r="F142" s="170"/>
      <c r="G142" s="170"/>
      <c r="H142" s="170"/>
      <c r="I142" s="170"/>
      <c r="J142" s="170"/>
      <c r="K142" s="170"/>
      <c r="L142" s="170"/>
      <c r="M142" s="251">
        <f>BK142</f>
        <v>0</v>
      </c>
      <c r="N142" s="252"/>
      <c r="O142" s="252"/>
      <c r="P142" s="252"/>
      <c r="Q142" s="252"/>
      <c r="R142" s="162"/>
      <c r="T142" s="163"/>
      <c r="U142" s="160"/>
      <c r="V142" s="160"/>
      <c r="W142" s="164">
        <f>SUM(W143:W223)</f>
        <v>0</v>
      </c>
      <c r="X142" s="164">
        <f>SUM(X143:X223)</f>
        <v>0</v>
      </c>
      <c r="Y142" s="160"/>
      <c r="Z142" s="165">
        <f>SUM(Z143:Z223)</f>
        <v>0</v>
      </c>
      <c r="AA142" s="160"/>
      <c r="AB142" s="165">
        <f>SUM(AB143:AB223)</f>
        <v>0</v>
      </c>
      <c r="AC142" s="160"/>
      <c r="AD142" s="166">
        <f>SUM(AD143:AD223)</f>
        <v>0</v>
      </c>
      <c r="AR142" s="167" t="s">
        <v>111</v>
      </c>
      <c r="AT142" s="168" t="s">
        <v>83</v>
      </c>
      <c r="AU142" s="168" t="s">
        <v>92</v>
      </c>
      <c r="AY142" s="167" t="s">
        <v>167</v>
      </c>
      <c r="BK142" s="169">
        <f>SUM(BK143:BK223)</f>
        <v>0</v>
      </c>
    </row>
    <row r="143" spans="2:65" s="1" customFormat="1" ht="31.5" customHeight="1">
      <c r="B143" s="34"/>
      <c r="C143" s="171" t="s">
        <v>187</v>
      </c>
      <c r="D143" s="171" t="s">
        <v>168</v>
      </c>
      <c r="E143" s="172" t="s">
        <v>188</v>
      </c>
      <c r="F143" s="261" t="s">
        <v>189</v>
      </c>
      <c r="G143" s="261"/>
      <c r="H143" s="261"/>
      <c r="I143" s="261"/>
      <c r="J143" s="173" t="s">
        <v>190</v>
      </c>
      <c r="K143" s="174">
        <v>30</v>
      </c>
      <c r="L143" s="175">
        <v>0</v>
      </c>
      <c r="M143" s="262">
        <v>0</v>
      </c>
      <c r="N143" s="263"/>
      <c r="O143" s="263"/>
      <c r="P143" s="242">
        <f t="shared" ref="P143:P174" si="5">ROUND(V143*K143,2)</f>
        <v>0</v>
      </c>
      <c r="Q143" s="242"/>
      <c r="R143" s="36"/>
      <c r="T143" s="176" t="s">
        <v>23</v>
      </c>
      <c r="U143" s="43" t="s">
        <v>47</v>
      </c>
      <c r="V143" s="123">
        <f t="shared" ref="V143:V174" si="6">L143+M143</f>
        <v>0</v>
      </c>
      <c r="W143" s="123">
        <f t="shared" ref="W143:W174" si="7">ROUND(L143*K143,2)</f>
        <v>0</v>
      </c>
      <c r="X143" s="123">
        <f t="shared" ref="X143:X174" si="8">ROUND(M143*K143,2)</f>
        <v>0</v>
      </c>
      <c r="Y143" s="35"/>
      <c r="Z143" s="177">
        <f t="shared" ref="Z143:Z174" si="9">Y143*K143</f>
        <v>0</v>
      </c>
      <c r="AA143" s="177">
        <v>0</v>
      </c>
      <c r="AB143" s="177">
        <f t="shared" ref="AB143:AB174" si="10">AA143*K143</f>
        <v>0</v>
      </c>
      <c r="AC143" s="177">
        <v>0</v>
      </c>
      <c r="AD143" s="178">
        <f t="shared" ref="AD143:AD174" si="11">AC143*K143</f>
        <v>0</v>
      </c>
      <c r="AR143" s="17" t="s">
        <v>183</v>
      </c>
      <c r="AT143" s="17" t="s">
        <v>168</v>
      </c>
      <c r="AU143" s="17" t="s">
        <v>111</v>
      </c>
      <c r="AY143" s="17" t="s">
        <v>167</v>
      </c>
      <c r="BE143" s="110">
        <f t="shared" ref="BE143:BE174" si="12">IF(U143="základní",P143,0)</f>
        <v>0</v>
      </c>
      <c r="BF143" s="110">
        <f t="shared" ref="BF143:BF174" si="13">IF(U143="snížená",P143,0)</f>
        <v>0</v>
      </c>
      <c r="BG143" s="110">
        <f t="shared" ref="BG143:BG174" si="14">IF(U143="zákl. přenesená",P143,0)</f>
        <v>0</v>
      </c>
      <c r="BH143" s="110">
        <f t="shared" ref="BH143:BH174" si="15">IF(U143="sníž. přenesená",P143,0)</f>
        <v>0</v>
      </c>
      <c r="BI143" s="110">
        <f t="shared" ref="BI143:BI174" si="16">IF(U143="nulová",P143,0)</f>
        <v>0</v>
      </c>
      <c r="BJ143" s="17" t="s">
        <v>92</v>
      </c>
      <c r="BK143" s="110">
        <f t="shared" ref="BK143:BK174" si="17">ROUND(V143*K143,2)</f>
        <v>0</v>
      </c>
      <c r="BL143" s="17" t="s">
        <v>183</v>
      </c>
      <c r="BM143" s="17" t="s">
        <v>191</v>
      </c>
    </row>
    <row r="144" spans="2:65" s="1" customFormat="1" ht="22.5" customHeight="1">
      <c r="B144" s="34"/>
      <c r="C144" s="179" t="s">
        <v>192</v>
      </c>
      <c r="D144" s="179" t="s">
        <v>193</v>
      </c>
      <c r="E144" s="180" t="s">
        <v>194</v>
      </c>
      <c r="F144" s="266" t="s">
        <v>195</v>
      </c>
      <c r="G144" s="266"/>
      <c r="H144" s="266"/>
      <c r="I144" s="266"/>
      <c r="J144" s="181" t="s">
        <v>190</v>
      </c>
      <c r="K144" s="182">
        <v>30</v>
      </c>
      <c r="L144" s="183">
        <v>0</v>
      </c>
      <c r="M144" s="267"/>
      <c r="N144" s="267"/>
      <c r="O144" s="268"/>
      <c r="P144" s="242">
        <f t="shared" si="5"/>
        <v>0</v>
      </c>
      <c r="Q144" s="242"/>
      <c r="R144" s="36"/>
      <c r="T144" s="176" t="s">
        <v>23</v>
      </c>
      <c r="U144" s="43" t="s">
        <v>47</v>
      </c>
      <c r="V144" s="123">
        <f t="shared" si="6"/>
        <v>0</v>
      </c>
      <c r="W144" s="123">
        <f t="shared" si="7"/>
        <v>0</v>
      </c>
      <c r="X144" s="123">
        <f t="shared" si="8"/>
        <v>0</v>
      </c>
      <c r="Y144" s="35"/>
      <c r="Z144" s="177">
        <f t="shared" si="9"/>
        <v>0</v>
      </c>
      <c r="AA144" s="177">
        <v>0</v>
      </c>
      <c r="AB144" s="177">
        <f t="shared" si="10"/>
        <v>0</v>
      </c>
      <c r="AC144" s="177">
        <v>0</v>
      </c>
      <c r="AD144" s="178">
        <f t="shared" si="11"/>
        <v>0</v>
      </c>
      <c r="AR144" s="17" t="s">
        <v>196</v>
      </c>
      <c r="AT144" s="17" t="s">
        <v>193</v>
      </c>
      <c r="AU144" s="17" t="s">
        <v>111</v>
      </c>
      <c r="AY144" s="17" t="s">
        <v>167</v>
      </c>
      <c r="BE144" s="110">
        <f t="shared" si="12"/>
        <v>0</v>
      </c>
      <c r="BF144" s="110">
        <f t="shared" si="13"/>
        <v>0</v>
      </c>
      <c r="BG144" s="110">
        <f t="shared" si="14"/>
        <v>0</v>
      </c>
      <c r="BH144" s="110">
        <f t="shared" si="15"/>
        <v>0</v>
      </c>
      <c r="BI144" s="110">
        <f t="shared" si="16"/>
        <v>0</v>
      </c>
      <c r="BJ144" s="17" t="s">
        <v>92</v>
      </c>
      <c r="BK144" s="110">
        <f t="shared" si="17"/>
        <v>0</v>
      </c>
      <c r="BL144" s="17" t="s">
        <v>183</v>
      </c>
      <c r="BM144" s="17" t="s">
        <v>197</v>
      </c>
    </row>
    <row r="145" spans="2:65" s="1" customFormat="1" ht="22.5" customHeight="1">
      <c r="B145" s="34"/>
      <c r="C145" s="171" t="s">
        <v>198</v>
      </c>
      <c r="D145" s="171" t="s">
        <v>168</v>
      </c>
      <c r="E145" s="172" t="s">
        <v>199</v>
      </c>
      <c r="F145" s="261" t="s">
        <v>200</v>
      </c>
      <c r="G145" s="261"/>
      <c r="H145" s="261"/>
      <c r="I145" s="261"/>
      <c r="J145" s="173" t="s">
        <v>171</v>
      </c>
      <c r="K145" s="174">
        <v>60</v>
      </c>
      <c r="L145" s="175">
        <v>0</v>
      </c>
      <c r="M145" s="262">
        <v>0</v>
      </c>
      <c r="N145" s="263"/>
      <c r="O145" s="263"/>
      <c r="P145" s="242">
        <f t="shared" si="5"/>
        <v>0</v>
      </c>
      <c r="Q145" s="242"/>
      <c r="R145" s="36"/>
      <c r="T145" s="176" t="s">
        <v>23</v>
      </c>
      <c r="U145" s="43" t="s">
        <v>47</v>
      </c>
      <c r="V145" s="123">
        <f t="shared" si="6"/>
        <v>0</v>
      </c>
      <c r="W145" s="123">
        <f t="shared" si="7"/>
        <v>0</v>
      </c>
      <c r="X145" s="123">
        <f t="shared" si="8"/>
        <v>0</v>
      </c>
      <c r="Y145" s="35"/>
      <c r="Z145" s="177">
        <f t="shared" si="9"/>
        <v>0</v>
      </c>
      <c r="AA145" s="177">
        <v>0</v>
      </c>
      <c r="AB145" s="177">
        <f t="shared" si="10"/>
        <v>0</v>
      </c>
      <c r="AC145" s="177">
        <v>0</v>
      </c>
      <c r="AD145" s="178">
        <f t="shared" si="11"/>
        <v>0</v>
      </c>
      <c r="AR145" s="17" t="s">
        <v>183</v>
      </c>
      <c r="AT145" s="17" t="s">
        <v>168</v>
      </c>
      <c r="AU145" s="17" t="s">
        <v>111</v>
      </c>
      <c r="AY145" s="17" t="s">
        <v>167</v>
      </c>
      <c r="BE145" s="110">
        <f t="shared" si="12"/>
        <v>0</v>
      </c>
      <c r="BF145" s="110">
        <f t="shared" si="13"/>
        <v>0</v>
      </c>
      <c r="BG145" s="110">
        <f t="shared" si="14"/>
        <v>0</v>
      </c>
      <c r="BH145" s="110">
        <f t="shared" si="15"/>
        <v>0</v>
      </c>
      <c r="BI145" s="110">
        <f t="shared" si="16"/>
        <v>0</v>
      </c>
      <c r="BJ145" s="17" t="s">
        <v>92</v>
      </c>
      <c r="BK145" s="110">
        <f t="shared" si="17"/>
        <v>0</v>
      </c>
      <c r="BL145" s="17" t="s">
        <v>183</v>
      </c>
      <c r="BM145" s="17" t="s">
        <v>201</v>
      </c>
    </row>
    <row r="146" spans="2:65" s="1" customFormat="1" ht="22.5" customHeight="1">
      <c r="B146" s="34"/>
      <c r="C146" s="179" t="s">
        <v>202</v>
      </c>
      <c r="D146" s="179" t="s">
        <v>193</v>
      </c>
      <c r="E146" s="180" t="s">
        <v>203</v>
      </c>
      <c r="F146" s="266" t="s">
        <v>204</v>
      </c>
      <c r="G146" s="266"/>
      <c r="H146" s="266"/>
      <c r="I146" s="266"/>
      <c r="J146" s="181" t="s">
        <v>205</v>
      </c>
      <c r="K146" s="182">
        <v>30</v>
      </c>
      <c r="L146" s="183">
        <v>0</v>
      </c>
      <c r="M146" s="267"/>
      <c r="N146" s="267"/>
      <c r="O146" s="268"/>
      <c r="P146" s="242">
        <f t="shared" si="5"/>
        <v>0</v>
      </c>
      <c r="Q146" s="242"/>
      <c r="R146" s="36"/>
      <c r="T146" s="176" t="s">
        <v>23</v>
      </c>
      <c r="U146" s="43" t="s">
        <v>47</v>
      </c>
      <c r="V146" s="123">
        <f t="shared" si="6"/>
        <v>0</v>
      </c>
      <c r="W146" s="123">
        <f t="shared" si="7"/>
        <v>0</v>
      </c>
      <c r="X146" s="123">
        <f t="shared" si="8"/>
        <v>0</v>
      </c>
      <c r="Y146" s="35"/>
      <c r="Z146" s="177">
        <f t="shared" si="9"/>
        <v>0</v>
      </c>
      <c r="AA146" s="177">
        <v>0</v>
      </c>
      <c r="AB146" s="177">
        <f t="shared" si="10"/>
        <v>0</v>
      </c>
      <c r="AC146" s="177">
        <v>0</v>
      </c>
      <c r="AD146" s="178">
        <f t="shared" si="11"/>
        <v>0</v>
      </c>
      <c r="AR146" s="17" t="s">
        <v>196</v>
      </c>
      <c r="AT146" s="17" t="s">
        <v>193</v>
      </c>
      <c r="AU146" s="17" t="s">
        <v>111</v>
      </c>
      <c r="AY146" s="17" t="s">
        <v>167</v>
      </c>
      <c r="BE146" s="110">
        <f t="shared" si="12"/>
        <v>0</v>
      </c>
      <c r="BF146" s="110">
        <f t="shared" si="13"/>
        <v>0</v>
      </c>
      <c r="BG146" s="110">
        <f t="shared" si="14"/>
        <v>0</v>
      </c>
      <c r="BH146" s="110">
        <f t="shared" si="15"/>
        <v>0</v>
      </c>
      <c r="BI146" s="110">
        <f t="shared" si="16"/>
        <v>0</v>
      </c>
      <c r="BJ146" s="17" t="s">
        <v>92</v>
      </c>
      <c r="BK146" s="110">
        <f t="shared" si="17"/>
        <v>0</v>
      </c>
      <c r="BL146" s="17" t="s">
        <v>183</v>
      </c>
      <c r="BM146" s="17" t="s">
        <v>206</v>
      </c>
    </row>
    <row r="147" spans="2:65" s="1" customFormat="1" ht="22.5" customHeight="1">
      <c r="B147" s="34"/>
      <c r="C147" s="179" t="s">
        <v>207</v>
      </c>
      <c r="D147" s="179" t="s">
        <v>193</v>
      </c>
      <c r="E147" s="180" t="s">
        <v>208</v>
      </c>
      <c r="F147" s="266" t="s">
        <v>209</v>
      </c>
      <c r="G147" s="266"/>
      <c r="H147" s="266"/>
      <c r="I147" s="266"/>
      <c r="J147" s="181" t="s">
        <v>205</v>
      </c>
      <c r="K147" s="182">
        <v>30</v>
      </c>
      <c r="L147" s="183">
        <v>0</v>
      </c>
      <c r="M147" s="267"/>
      <c r="N147" s="267"/>
      <c r="O147" s="268"/>
      <c r="P147" s="242">
        <f t="shared" si="5"/>
        <v>0</v>
      </c>
      <c r="Q147" s="242"/>
      <c r="R147" s="36"/>
      <c r="T147" s="176" t="s">
        <v>23</v>
      </c>
      <c r="U147" s="43" t="s">
        <v>47</v>
      </c>
      <c r="V147" s="123">
        <f t="shared" si="6"/>
        <v>0</v>
      </c>
      <c r="W147" s="123">
        <f t="shared" si="7"/>
        <v>0</v>
      </c>
      <c r="X147" s="123">
        <f t="shared" si="8"/>
        <v>0</v>
      </c>
      <c r="Y147" s="35"/>
      <c r="Z147" s="177">
        <f t="shared" si="9"/>
        <v>0</v>
      </c>
      <c r="AA147" s="177">
        <v>0</v>
      </c>
      <c r="AB147" s="177">
        <f t="shared" si="10"/>
        <v>0</v>
      </c>
      <c r="AC147" s="177">
        <v>0</v>
      </c>
      <c r="AD147" s="178">
        <f t="shared" si="11"/>
        <v>0</v>
      </c>
      <c r="AR147" s="17" t="s">
        <v>196</v>
      </c>
      <c r="AT147" s="17" t="s">
        <v>193</v>
      </c>
      <c r="AU147" s="17" t="s">
        <v>111</v>
      </c>
      <c r="AY147" s="17" t="s">
        <v>167</v>
      </c>
      <c r="BE147" s="110">
        <f t="shared" si="12"/>
        <v>0</v>
      </c>
      <c r="BF147" s="110">
        <f t="shared" si="13"/>
        <v>0</v>
      </c>
      <c r="BG147" s="110">
        <f t="shared" si="14"/>
        <v>0</v>
      </c>
      <c r="BH147" s="110">
        <f t="shared" si="15"/>
        <v>0</v>
      </c>
      <c r="BI147" s="110">
        <f t="shared" si="16"/>
        <v>0</v>
      </c>
      <c r="BJ147" s="17" t="s">
        <v>92</v>
      </c>
      <c r="BK147" s="110">
        <f t="shared" si="17"/>
        <v>0</v>
      </c>
      <c r="BL147" s="17" t="s">
        <v>183</v>
      </c>
      <c r="BM147" s="17" t="s">
        <v>210</v>
      </c>
    </row>
    <row r="148" spans="2:65" s="1" customFormat="1" ht="31.5" customHeight="1">
      <c r="B148" s="34"/>
      <c r="C148" s="171" t="s">
        <v>211</v>
      </c>
      <c r="D148" s="171" t="s">
        <v>168</v>
      </c>
      <c r="E148" s="172" t="s">
        <v>212</v>
      </c>
      <c r="F148" s="261" t="s">
        <v>213</v>
      </c>
      <c r="G148" s="261"/>
      <c r="H148" s="261"/>
      <c r="I148" s="261"/>
      <c r="J148" s="173" t="s">
        <v>171</v>
      </c>
      <c r="K148" s="174">
        <v>254</v>
      </c>
      <c r="L148" s="175">
        <v>0</v>
      </c>
      <c r="M148" s="262">
        <v>0</v>
      </c>
      <c r="N148" s="263"/>
      <c r="O148" s="263"/>
      <c r="P148" s="242">
        <f t="shared" si="5"/>
        <v>0</v>
      </c>
      <c r="Q148" s="242"/>
      <c r="R148" s="36"/>
      <c r="T148" s="176" t="s">
        <v>23</v>
      </c>
      <c r="U148" s="43" t="s">
        <v>47</v>
      </c>
      <c r="V148" s="123">
        <f t="shared" si="6"/>
        <v>0</v>
      </c>
      <c r="W148" s="123">
        <f t="shared" si="7"/>
        <v>0</v>
      </c>
      <c r="X148" s="123">
        <f t="shared" si="8"/>
        <v>0</v>
      </c>
      <c r="Y148" s="35"/>
      <c r="Z148" s="177">
        <f t="shared" si="9"/>
        <v>0</v>
      </c>
      <c r="AA148" s="177">
        <v>0</v>
      </c>
      <c r="AB148" s="177">
        <f t="shared" si="10"/>
        <v>0</v>
      </c>
      <c r="AC148" s="177">
        <v>0</v>
      </c>
      <c r="AD148" s="178">
        <f t="shared" si="11"/>
        <v>0</v>
      </c>
      <c r="AR148" s="17" t="s">
        <v>183</v>
      </c>
      <c r="AT148" s="17" t="s">
        <v>168</v>
      </c>
      <c r="AU148" s="17" t="s">
        <v>111</v>
      </c>
      <c r="AY148" s="17" t="s">
        <v>167</v>
      </c>
      <c r="BE148" s="110">
        <f t="shared" si="12"/>
        <v>0</v>
      </c>
      <c r="BF148" s="110">
        <f t="shared" si="13"/>
        <v>0</v>
      </c>
      <c r="BG148" s="110">
        <f t="shared" si="14"/>
        <v>0</v>
      </c>
      <c r="BH148" s="110">
        <f t="shared" si="15"/>
        <v>0</v>
      </c>
      <c r="BI148" s="110">
        <f t="shared" si="16"/>
        <v>0</v>
      </c>
      <c r="BJ148" s="17" t="s">
        <v>92</v>
      </c>
      <c r="BK148" s="110">
        <f t="shared" si="17"/>
        <v>0</v>
      </c>
      <c r="BL148" s="17" t="s">
        <v>183</v>
      </c>
      <c r="BM148" s="17" t="s">
        <v>214</v>
      </c>
    </row>
    <row r="149" spans="2:65" s="1" customFormat="1" ht="22.5" customHeight="1">
      <c r="B149" s="34"/>
      <c r="C149" s="179" t="s">
        <v>215</v>
      </c>
      <c r="D149" s="179" t="s">
        <v>193</v>
      </c>
      <c r="E149" s="180" t="s">
        <v>216</v>
      </c>
      <c r="F149" s="266" t="s">
        <v>217</v>
      </c>
      <c r="G149" s="266"/>
      <c r="H149" s="266"/>
      <c r="I149" s="266"/>
      <c r="J149" s="181" t="s">
        <v>205</v>
      </c>
      <c r="K149" s="182">
        <v>102</v>
      </c>
      <c r="L149" s="183">
        <v>0</v>
      </c>
      <c r="M149" s="267"/>
      <c r="N149" s="267"/>
      <c r="O149" s="268"/>
      <c r="P149" s="242">
        <f t="shared" si="5"/>
        <v>0</v>
      </c>
      <c r="Q149" s="242"/>
      <c r="R149" s="36"/>
      <c r="T149" s="176" t="s">
        <v>23</v>
      </c>
      <c r="U149" s="43" t="s">
        <v>47</v>
      </c>
      <c r="V149" s="123">
        <f t="shared" si="6"/>
        <v>0</v>
      </c>
      <c r="W149" s="123">
        <f t="shared" si="7"/>
        <v>0</v>
      </c>
      <c r="X149" s="123">
        <f t="shared" si="8"/>
        <v>0</v>
      </c>
      <c r="Y149" s="35"/>
      <c r="Z149" s="177">
        <f t="shared" si="9"/>
        <v>0</v>
      </c>
      <c r="AA149" s="177">
        <v>0</v>
      </c>
      <c r="AB149" s="177">
        <f t="shared" si="10"/>
        <v>0</v>
      </c>
      <c r="AC149" s="177">
        <v>0</v>
      </c>
      <c r="AD149" s="178">
        <f t="shared" si="11"/>
        <v>0</v>
      </c>
      <c r="AR149" s="17" t="s">
        <v>196</v>
      </c>
      <c r="AT149" s="17" t="s">
        <v>193</v>
      </c>
      <c r="AU149" s="17" t="s">
        <v>111</v>
      </c>
      <c r="AY149" s="17" t="s">
        <v>167</v>
      </c>
      <c r="BE149" s="110">
        <f t="shared" si="12"/>
        <v>0</v>
      </c>
      <c r="BF149" s="110">
        <f t="shared" si="13"/>
        <v>0</v>
      </c>
      <c r="BG149" s="110">
        <f t="shared" si="14"/>
        <v>0</v>
      </c>
      <c r="BH149" s="110">
        <f t="shared" si="15"/>
        <v>0</v>
      </c>
      <c r="BI149" s="110">
        <f t="shared" si="16"/>
        <v>0</v>
      </c>
      <c r="BJ149" s="17" t="s">
        <v>92</v>
      </c>
      <c r="BK149" s="110">
        <f t="shared" si="17"/>
        <v>0</v>
      </c>
      <c r="BL149" s="17" t="s">
        <v>183</v>
      </c>
      <c r="BM149" s="17" t="s">
        <v>218</v>
      </c>
    </row>
    <row r="150" spans="2:65" s="1" customFormat="1" ht="22.5" customHeight="1">
      <c r="B150" s="34"/>
      <c r="C150" s="179" t="s">
        <v>219</v>
      </c>
      <c r="D150" s="179" t="s">
        <v>193</v>
      </c>
      <c r="E150" s="180" t="s">
        <v>220</v>
      </c>
      <c r="F150" s="266" t="s">
        <v>221</v>
      </c>
      <c r="G150" s="266"/>
      <c r="H150" s="266"/>
      <c r="I150" s="266"/>
      <c r="J150" s="181" t="s">
        <v>205</v>
      </c>
      <c r="K150" s="182">
        <v>152</v>
      </c>
      <c r="L150" s="183">
        <v>0</v>
      </c>
      <c r="M150" s="267"/>
      <c r="N150" s="267"/>
      <c r="O150" s="268"/>
      <c r="P150" s="242">
        <f t="shared" si="5"/>
        <v>0</v>
      </c>
      <c r="Q150" s="242"/>
      <c r="R150" s="36"/>
      <c r="T150" s="176" t="s">
        <v>23</v>
      </c>
      <c r="U150" s="43" t="s">
        <v>47</v>
      </c>
      <c r="V150" s="123">
        <f t="shared" si="6"/>
        <v>0</v>
      </c>
      <c r="W150" s="123">
        <f t="shared" si="7"/>
        <v>0</v>
      </c>
      <c r="X150" s="123">
        <f t="shared" si="8"/>
        <v>0</v>
      </c>
      <c r="Y150" s="35"/>
      <c r="Z150" s="177">
        <f t="shared" si="9"/>
        <v>0</v>
      </c>
      <c r="AA150" s="177">
        <v>0</v>
      </c>
      <c r="AB150" s="177">
        <f t="shared" si="10"/>
        <v>0</v>
      </c>
      <c r="AC150" s="177">
        <v>0</v>
      </c>
      <c r="AD150" s="178">
        <f t="shared" si="11"/>
        <v>0</v>
      </c>
      <c r="AR150" s="17" t="s">
        <v>196</v>
      </c>
      <c r="AT150" s="17" t="s">
        <v>193</v>
      </c>
      <c r="AU150" s="17" t="s">
        <v>111</v>
      </c>
      <c r="AY150" s="17" t="s">
        <v>167</v>
      </c>
      <c r="BE150" s="110">
        <f t="shared" si="12"/>
        <v>0</v>
      </c>
      <c r="BF150" s="110">
        <f t="shared" si="13"/>
        <v>0</v>
      </c>
      <c r="BG150" s="110">
        <f t="shared" si="14"/>
        <v>0</v>
      </c>
      <c r="BH150" s="110">
        <f t="shared" si="15"/>
        <v>0</v>
      </c>
      <c r="BI150" s="110">
        <f t="shared" si="16"/>
        <v>0</v>
      </c>
      <c r="BJ150" s="17" t="s">
        <v>92</v>
      </c>
      <c r="BK150" s="110">
        <f t="shared" si="17"/>
        <v>0</v>
      </c>
      <c r="BL150" s="17" t="s">
        <v>183</v>
      </c>
      <c r="BM150" s="17" t="s">
        <v>222</v>
      </c>
    </row>
    <row r="151" spans="2:65" s="1" customFormat="1" ht="31.5" customHeight="1">
      <c r="B151" s="34"/>
      <c r="C151" s="171" t="s">
        <v>223</v>
      </c>
      <c r="D151" s="171" t="s">
        <v>168</v>
      </c>
      <c r="E151" s="172" t="s">
        <v>224</v>
      </c>
      <c r="F151" s="261" t="s">
        <v>225</v>
      </c>
      <c r="G151" s="261"/>
      <c r="H151" s="261"/>
      <c r="I151" s="261"/>
      <c r="J151" s="173" t="s">
        <v>171</v>
      </c>
      <c r="K151" s="174">
        <v>13</v>
      </c>
      <c r="L151" s="175">
        <v>0</v>
      </c>
      <c r="M151" s="262">
        <v>0</v>
      </c>
      <c r="N151" s="263"/>
      <c r="O151" s="263"/>
      <c r="P151" s="242">
        <f t="shared" si="5"/>
        <v>0</v>
      </c>
      <c r="Q151" s="242"/>
      <c r="R151" s="36"/>
      <c r="T151" s="176" t="s">
        <v>23</v>
      </c>
      <c r="U151" s="43" t="s">
        <v>47</v>
      </c>
      <c r="V151" s="123">
        <f t="shared" si="6"/>
        <v>0</v>
      </c>
      <c r="W151" s="123">
        <f t="shared" si="7"/>
        <v>0</v>
      </c>
      <c r="X151" s="123">
        <f t="shared" si="8"/>
        <v>0</v>
      </c>
      <c r="Y151" s="35"/>
      <c r="Z151" s="177">
        <f t="shared" si="9"/>
        <v>0</v>
      </c>
      <c r="AA151" s="177">
        <v>0</v>
      </c>
      <c r="AB151" s="177">
        <f t="shared" si="10"/>
        <v>0</v>
      </c>
      <c r="AC151" s="177">
        <v>0</v>
      </c>
      <c r="AD151" s="178">
        <f t="shared" si="11"/>
        <v>0</v>
      </c>
      <c r="AR151" s="17" t="s">
        <v>183</v>
      </c>
      <c r="AT151" s="17" t="s">
        <v>168</v>
      </c>
      <c r="AU151" s="17" t="s">
        <v>111</v>
      </c>
      <c r="AY151" s="17" t="s">
        <v>167</v>
      </c>
      <c r="BE151" s="110">
        <f t="shared" si="12"/>
        <v>0</v>
      </c>
      <c r="BF151" s="110">
        <f t="shared" si="13"/>
        <v>0</v>
      </c>
      <c r="BG151" s="110">
        <f t="shared" si="14"/>
        <v>0</v>
      </c>
      <c r="BH151" s="110">
        <f t="shared" si="15"/>
        <v>0</v>
      </c>
      <c r="BI151" s="110">
        <f t="shared" si="16"/>
        <v>0</v>
      </c>
      <c r="BJ151" s="17" t="s">
        <v>92</v>
      </c>
      <c r="BK151" s="110">
        <f t="shared" si="17"/>
        <v>0</v>
      </c>
      <c r="BL151" s="17" t="s">
        <v>183</v>
      </c>
      <c r="BM151" s="17" t="s">
        <v>226</v>
      </c>
    </row>
    <row r="152" spans="2:65" s="1" customFormat="1" ht="22.5" customHeight="1">
      <c r="B152" s="34"/>
      <c r="C152" s="179" t="s">
        <v>227</v>
      </c>
      <c r="D152" s="179" t="s">
        <v>193</v>
      </c>
      <c r="E152" s="180" t="s">
        <v>228</v>
      </c>
      <c r="F152" s="266" t="s">
        <v>229</v>
      </c>
      <c r="G152" s="266"/>
      <c r="H152" s="266"/>
      <c r="I152" s="266"/>
      <c r="J152" s="181" t="s">
        <v>205</v>
      </c>
      <c r="K152" s="182">
        <v>13</v>
      </c>
      <c r="L152" s="183">
        <v>0</v>
      </c>
      <c r="M152" s="267"/>
      <c r="N152" s="267"/>
      <c r="O152" s="268"/>
      <c r="P152" s="242">
        <f t="shared" si="5"/>
        <v>0</v>
      </c>
      <c r="Q152" s="242"/>
      <c r="R152" s="36"/>
      <c r="T152" s="176" t="s">
        <v>23</v>
      </c>
      <c r="U152" s="43" t="s">
        <v>47</v>
      </c>
      <c r="V152" s="123">
        <f t="shared" si="6"/>
        <v>0</v>
      </c>
      <c r="W152" s="123">
        <f t="shared" si="7"/>
        <v>0</v>
      </c>
      <c r="X152" s="123">
        <f t="shared" si="8"/>
        <v>0</v>
      </c>
      <c r="Y152" s="35"/>
      <c r="Z152" s="177">
        <f t="shared" si="9"/>
        <v>0</v>
      </c>
      <c r="AA152" s="177">
        <v>0</v>
      </c>
      <c r="AB152" s="177">
        <f t="shared" si="10"/>
        <v>0</v>
      </c>
      <c r="AC152" s="177">
        <v>0</v>
      </c>
      <c r="AD152" s="178">
        <f t="shared" si="11"/>
        <v>0</v>
      </c>
      <c r="AR152" s="17" t="s">
        <v>196</v>
      </c>
      <c r="AT152" s="17" t="s">
        <v>193</v>
      </c>
      <c r="AU152" s="17" t="s">
        <v>111</v>
      </c>
      <c r="AY152" s="17" t="s">
        <v>167</v>
      </c>
      <c r="BE152" s="110">
        <f t="shared" si="12"/>
        <v>0</v>
      </c>
      <c r="BF152" s="110">
        <f t="shared" si="13"/>
        <v>0</v>
      </c>
      <c r="BG152" s="110">
        <f t="shared" si="14"/>
        <v>0</v>
      </c>
      <c r="BH152" s="110">
        <f t="shared" si="15"/>
        <v>0</v>
      </c>
      <c r="BI152" s="110">
        <f t="shared" si="16"/>
        <v>0</v>
      </c>
      <c r="BJ152" s="17" t="s">
        <v>92</v>
      </c>
      <c r="BK152" s="110">
        <f t="shared" si="17"/>
        <v>0</v>
      </c>
      <c r="BL152" s="17" t="s">
        <v>183</v>
      </c>
      <c r="BM152" s="17" t="s">
        <v>230</v>
      </c>
    </row>
    <row r="153" spans="2:65" s="1" customFormat="1" ht="22.5" customHeight="1">
      <c r="B153" s="34"/>
      <c r="C153" s="171" t="s">
        <v>12</v>
      </c>
      <c r="D153" s="171" t="s">
        <v>168</v>
      </c>
      <c r="E153" s="172" t="s">
        <v>231</v>
      </c>
      <c r="F153" s="261" t="s">
        <v>232</v>
      </c>
      <c r="G153" s="261"/>
      <c r="H153" s="261"/>
      <c r="I153" s="261"/>
      <c r="J153" s="173" t="s">
        <v>171</v>
      </c>
      <c r="K153" s="174">
        <v>100</v>
      </c>
      <c r="L153" s="175">
        <v>0</v>
      </c>
      <c r="M153" s="262">
        <v>0</v>
      </c>
      <c r="N153" s="263"/>
      <c r="O153" s="263"/>
      <c r="P153" s="242">
        <f t="shared" si="5"/>
        <v>0</v>
      </c>
      <c r="Q153" s="242"/>
      <c r="R153" s="36"/>
      <c r="T153" s="176" t="s">
        <v>23</v>
      </c>
      <c r="U153" s="43" t="s">
        <v>47</v>
      </c>
      <c r="V153" s="123">
        <f t="shared" si="6"/>
        <v>0</v>
      </c>
      <c r="W153" s="123">
        <f t="shared" si="7"/>
        <v>0</v>
      </c>
      <c r="X153" s="123">
        <f t="shared" si="8"/>
        <v>0</v>
      </c>
      <c r="Y153" s="35"/>
      <c r="Z153" s="177">
        <f t="shared" si="9"/>
        <v>0</v>
      </c>
      <c r="AA153" s="177">
        <v>0</v>
      </c>
      <c r="AB153" s="177">
        <f t="shared" si="10"/>
        <v>0</v>
      </c>
      <c r="AC153" s="177">
        <v>0</v>
      </c>
      <c r="AD153" s="178">
        <f t="shared" si="11"/>
        <v>0</v>
      </c>
      <c r="AR153" s="17" t="s">
        <v>183</v>
      </c>
      <c r="AT153" s="17" t="s">
        <v>168</v>
      </c>
      <c r="AU153" s="17" t="s">
        <v>111</v>
      </c>
      <c r="AY153" s="17" t="s">
        <v>167</v>
      </c>
      <c r="BE153" s="110">
        <f t="shared" si="12"/>
        <v>0</v>
      </c>
      <c r="BF153" s="110">
        <f t="shared" si="13"/>
        <v>0</v>
      </c>
      <c r="BG153" s="110">
        <f t="shared" si="14"/>
        <v>0</v>
      </c>
      <c r="BH153" s="110">
        <f t="shared" si="15"/>
        <v>0</v>
      </c>
      <c r="BI153" s="110">
        <f t="shared" si="16"/>
        <v>0</v>
      </c>
      <c r="BJ153" s="17" t="s">
        <v>92</v>
      </c>
      <c r="BK153" s="110">
        <f t="shared" si="17"/>
        <v>0</v>
      </c>
      <c r="BL153" s="17" t="s">
        <v>183</v>
      </c>
      <c r="BM153" s="17" t="s">
        <v>233</v>
      </c>
    </row>
    <row r="154" spans="2:65" s="1" customFormat="1" ht="31.5" customHeight="1">
      <c r="B154" s="34"/>
      <c r="C154" s="179" t="s">
        <v>183</v>
      </c>
      <c r="D154" s="179" t="s">
        <v>193</v>
      </c>
      <c r="E154" s="180" t="s">
        <v>234</v>
      </c>
      <c r="F154" s="266" t="s">
        <v>235</v>
      </c>
      <c r="G154" s="266"/>
      <c r="H154" s="266"/>
      <c r="I154" s="266"/>
      <c r="J154" s="181" t="s">
        <v>205</v>
      </c>
      <c r="K154" s="182">
        <v>100</v>
      </c>
      <c r="L154" s="183">
        <v>0</v>
      </c>
      <c r="M154" s="267"/>
      <c r="N154" s="267"/>
      <c r="O154" s="268"/>
      <c r="P154" s="242">
        <f t="shared" si="5"/>
        <v>0</v>
      </c>
      <c r="Q154" s="242"/>
      <c r="R154" s="36"/>
      <c r="T154" s="176" t="s">
        <v>23</v>
      </c>
      <c r="U154" s="43" t="s">
        <v>47</v>
      </c>
      <c r="V154" s="123">
        <f t="shared" si="6"/>
        <v>0</v>
      </c>
      <c r="W154" s="123">
        <f t="shared" si="7"/>
        <v>0</v>
      </c>
      <c r="X154" s="123">
        <f t="shared" si="8"/>
        <v>0</v>
      </c>
      <c r="Y154" s="35"/>
      <c r="Z154" s="177">
        <f t="shared" si="9"/>
        <v>0</v>
      </c>
      <c r="AA154" s="177">
        <v>0</v>
      </c>
      <c r="AB154" s="177">
        <f t="shared" si="10"/>
        <v>0</v>
      </c>
      <c r="AC154" s="177">
        <v>0</v>
      </c>
      <c r="AD154" s="178">
        <f t="shared" si="11"/>
        <v>0</v>
      </c>
      <c r="AR154" s="17" t="s">
        <v>196</v>
      </c>
      <c r="AT154" s="17" t="s">
        <v>193</v>
      </c>
      <c r="AU154" s="17" t="s">
        <v>111</v>
      </c>
      <c r="AY154" s="17" t="s">
        <v>167</v>
      </c>
      <c r="BE154" s="110">
        <f t="shared" si="12"/>
        <v>0</v>
      </c>
      <c r="BF154" s="110">
        <f t="shared" si="13"/>
        <v>0</v>
      </c>
      <c r="BG154" s="110">
        <f t="shared" si="14"/>
        <v>0</v>
      </c>
      <c r="BH154" s="110">
        <f t="shared" si="15"/>
        <v>0</v>
      </c>
      <c r="BI154" s="110">
        <f t="shared" si="16"/>
        <v>0</v>
      </c>
      <c r="BJ154" s="17" t="s">
        <v>92</v>
      </c>
      <c r="BK154" s="110">
        <f t="shared" si="17"/>
        <v>0</v>
      </c>
      <c r="BL154" s="17" t="s">
        <v>183</v>
      </c>
      <c r="BM154" s="17" t="s">
        <v>236</v>
      </c>
    </row>
    <row r="155" spans="2:65" s="1" customFormat="1" ht="31.5" customHeight="1">
      <c r="B155" s="34"/>
      <c r="C155" s="171" t="s">
        <v>237</v>
      </c>
      <c r="D155" s="171" t="s">
        <v>168</v>
      </c>
      <c r="E155" s="172" t="s">
        <v>238</v>
      </c>
      <c r="F155" s="261" t="s">
        <v>239</v>
      </c>
      <c r="G155" s="261"/>
      <c r="H155" s="261"/>
      <c r="I155" s="261"/>
      <c r="J155" s="173" t="s">
        <v>190</v>
      </c>
      <c r="K155" s="174">
        <v>5032</v>
      </c>
      <c r="L155" s="175">
        <v>0</v>
      </c>
      <c r="M155" s="262">
        <v>0</v>
      </c>
      <c r="N155" s="263"/>
      <c r="O155" s="263"/>
      <c r="P155" s="242">
        <f t="shared" si="5"/>
        <v>0</v>
      </c>
      <c r="Q155" s="242"/>
      <c r="R155" s="36"/>
      <c r="T155" s="176" t="s">
        <v>23</v>
      </c>
      <c r="U155" s="43" t="s">
        <v>47</v>
      </c>
      <c r="V155" s="123">
        <f t="shared" si="6"/>
        <v>0</v>
      </c>
      <c r="W155" s="123">
        <f t="shared" si="7"/>
        <v>0</v>
      </c>
      <c r="X155" s="123">
        <f t="shared" si="8"/>
        <v>0</v>
      </c>
      <c r="Y155" s="35"/>
      <c r="Z155" s="177">
        <f t="shared" si="9"/>
        <v>0</v>
      </c>
      <c r="AA155" s="177">
        <v>0</v>
      </c>
      <c r="AB155" s="177">
        <f t="shared" si="10"/>
        <v>0</v>
      </c>
      <c r="AC155" s="177">
        <v>0</v>
      </c>
      <c r="AD155" s="178">
        <f t="shared" si="11"/>
        <v>0</v>
      </c>
      <c r="AR155" s="17" t="s">
        <v>183</v>
      </c>
      <c r="AT155" s="17" t="s">
        <v>168</v>
      </c>
      <c r="AU155" s="17" t="s">
        <v>111</v>
      </c>
      <c r="AY155" s="17" t="s">
        <v>167</v>
      </c>
      <c r="BE155" s="110">
        <f t="shared" si="12"/>
        <v>0</v>
      </c>
      <c r="BF155" s="110">
        <f t="shared" si="13"/>
        <v>0</v>
      </c>
      <c r="BG155" s="110">
        <f t="shared" si="14"/>
        <v>0</v>
      </c>
      <c r="BH155" s="110">
        <f t="shared" si="15"/>
        <v>0</v>
      </c>
      <c r="BI155" s="110">
        <f t="shared" si="16"/>
        <v>0</v>
      </c>
      <c r="BJ155" s="17" t="s">
        <v>92</v>
      </c>
      <c r="BK155" s="110">
        <f t="shared" si="17"/>
        <v>0</v>
      </c>
      <c r="BL155" s="17" t="s">
        <v>183</v>
      </c>
      <c r="BM155" s="17" t="s">
        <v>240</v>
      </c>
    </row>
    <row r="156" spans="2:65" s="1" customFormat="1" ht="22.5" customHeight="1">
      <c r="B156" s="34"/>
      <c r="C156" s="179" t="s">
        <v>241</v>
      </c>
      <c r="D156" s="179" t="s">
        <v>193</v>
      </c>
      <c r="E156" s="180" t="s">
        <v>242</v>
      </c>
      <c r="F156" s="266" t="s">
        <v>243</v>
      </c>
      <c r="G156" s="266"/>
      <c r="H156" s="266"/>
      <c r="I156" s="266"/>
      <c r="J156" s="181" t="s">
        <v>190</v>
      </c>
      <c r="K156" s="182">
        <v>3032</v>
      </c>
      <c r="L156" s="183">
        <v>0</v>
      </c>
      <c r="M156" s="267"/>
      <c r="N156" s="267"/>
      <c r="O156" s="268"/>
      <c r="P156" s="242">
        <f t="shared" si="5"/>
        <v>0</v>
      </c>
      <c r="Q156" s="242"/>
      <c r="R156" s="36"/>
      <c r="T156" s="176" t="s">
        <v>23</v>
      </c>
      <c r="U156" s="43" t="s">
        <v>47</v>
      </c>
      <c r="V156" s="123">
        <f t="shared" si="6"/>
        <v>0</v>
      </c>
      <c r="W156" s="123">
        <f t="shared" si="7"/>
        <v>0</v>
      </c>
      <c r="X156" s="123">
        <f t="shared" si="8"/>
        <v>0</v>
      </c>
      <c r="Y156" s="35"/>
      <c r="Z156" s="177">
        <f t="shared" si="9"/>
        <v>0</v>
      </c>
      <c r="AA156" s="177">
        <v>0</v>
      </c>
      <c r="AB156" s="177">
        <f t="shared" si="10"/>
        <v>0</v>
      </c>
      <c r="AC156" s="177">
        <v>0</v>
      </c>
      <c r="AD156" s="178">
        <f t="shared" si="11"/>
        <v>0</v>
      </c>
      <c r="AR156" s="17" t="s">
        <v>196</v>
      </c>
      <c r="AT156" s="17" t="s">
        <v>193</v>
      </c>
      <c r="AU156" s="17" t="s">
        <v>111</v>
      </c>
      <c r="AY156" s="17" t="s">
        <v>167</v>
      </c>
      <c r="BE156" s="110">
        <f t="shared" si="12"/>
        <v>0</v>
      </c>
      <c r="BF156" s="110">
        <f t="shared" si="13"/>
        <v>0</v>
      </c>
      <c r="BG156" s="110">
        <f t="shared" si="14"/>
        <v>0</v>
      </c>
      <c r="BH156" s="110">
        <f t="shared" si="15"/>
        <v>0</v>
      </c>
      <c r="BI156" s="110">
        <f t="shared" si="16"/>
        <v>0</v>
      </c>
      <c r="BJ156" s="17" t="s">
        <v>92</v>
      </c>
      <c r="BK156" s="110">
        <f t="shared" si="17"/>
        <v>0</v>
      </c>
      <c r="BL156" s="17" t="s">
        <v>183</v>
      </c>
      <c r="BM156" s="17" t="s">
        <v>244</v>
      </c>
    </row>
    <row r="157" spans="2:65" s="1" customFormat="1" ht="22.5" customHeight="1">
      <c r="B157" s="34"/>
      <c r="C157" s="179" t="s">
        <v>245</v>
      </c>
      <c r="D157" s="179" t="s">
        <v>193</v>
      </c>
      <c r="E157" s="180" t="s">
        <v>246</v>
      </c>
      <c r="F157" s="266" t="s">
        <v>247</v>
      </c>
      <c r="G157" s="266"/>
      <c r="H157" s="266"/>
      <c r="I157" s="266"/>
      <c r="J157" s="181" t="s">
        <v>190</v>
      </c>
      <c r="K157" s="182">
        <v>2000</v>
      </c>
      <c r="L157" s="183">
        <v>0</v>
      </c>
      <c r="M157" s="267"/>
      <c r="N157" s="267"/>
      <c r="O157" s="268"/>
      <c r="P157" s="242">
        <f t="shared" si="5"/>
        <v>0</v>
      </c>
      <c r="Q157" s="242"/>
      <c r="R157" s="36"/>
      <c r="T157" s="176" t="s">
        <v>23</v>
      </c>
      <c r="U157" s="43" t="s">
        <v>47</v>
      </c>
      <c r="V157" s="123">
        <f t="shared" si="6"/>
        <v>0</v>
      </c>
      <c r="W157" s="123">
        <f t="shared" si="7"/>
        <v>0</v>
      </c>
      <c r="X157" s="123">
        <f t="shared" si="8"/>
        <v>0</v>
      </c>
      <c r="Y157" s="35"/>
      <c r="Z157" s="177">
        <f t="shared" si="9"/>
        <v>0</v>
      </c>
      <c r="AA157" s="177">
        <v>0</v>
      </c>
      <c r="AB157" s="177">
        <f t="shared" si="10"/>
        <v>0</v>
      </c>
      <c r="AC157" s="177">
        <v>0</v>
      </c>
      <c r="AD157" s="178">
        <f t="shared" si="11"/>
        <v>0</v>
      </c>
      <c r="AR157" s="17" t="s">
        <v>196</v>
      </c>
      <c r="AT157" s="17" t="s">
        <v>193</v>
      </c>
      <c r="AU157" s="17" t="s">
        <v>111</v>
      </c>
      <c r="AY157" s="17" t="s">
        <v>167</v>
      </c>
      <c r="BE157" s="110">
        <f t="shared" si="12"/>
        <v>0</v>
      </c>
      <c r="BF157" s="110">
        <f t="shared" si="13"/>
        <v>0</v>
      </c>
      <c r="BG157" s="110">
        <f t="shared" si="14"/>
        <v>0</v>
      </c>
      <c r="BH157" s="110">
        <f t="shared" si="15"/>
        <v>0</v>
      </c>
      <c r="BI157" s="110">
        <f t="shared" si="16"/>
        <v>0</v>
      </c>
      <c r="BJ157" s="17" t="s">
        <v>92</v>
      </c>
      <c r="BK157" s="110">
        <f t="shared" si="17"/>
        <v>0</v>
      </c>
      <c r="BL157" s="17" t="s">
        <v>183</v>
      </c>
      <c r="BM157" s="17" t="s">
        <v>248</v>
      </c>
    </row>
    <row r="158" spans="2:65" s="1" customFormat="1" ht="31.5" customHeight="1">
      <c r="B158" s="34"/>
      <c r="C158" s="171" t="s">
        <v>249</v>
      </c>
      <c r="D158" s="171" t="s">
        <v>168</v>
      </c>
      <c r="E158" s="172" t="s">
        <v>250</v>
      </c>
      <c r="F158" s="261" t="s">
        <v>251</v>
      </c>
      <c r="G158" s="261"/>
      <c r="H158" s="261"/>
      <c r="I158" s="261"/>
      <c r="J158" s="173" t="s">
        <v>190</v>
      </c>
      <c r="K158" s="174">
        <v>350</v>
      </c>
      <c r="L158" s="175">
        <v>0</v>
      </c>
      <c r="M158" s="262">
        <v>0</v>
      </c>
      <c r="N158" s="263"/>
      <c r="O158" s="263"/>
      <c r="P158" s="242">
        <f t="shared" si="5"/>
        <v>0</v>
      </c>
      <c r="Q158" s="242"/>
      <c r="R158" s="36"/>
      <c r="T158" s="176" t="s">
        <v>23</v>
      </c>
      <c r="U158" s="43" t="s">
        <v>47</v>
      </c>
      <c r="V158" s="123">
        <f t="shared" si="6"/>
        <v>0</v>
      </c>
      <c r="W158" s="123">
        <f t="shared" si="7"/>
        <v>0</v>
      </c>
      <c r="X158" s="123">
        <f t="shared" si="8"/>
        <v>0</v>
      </c>
      <c r="Y158" s="35"/>
      <c r="Z158" s="177">
        <f t="shared" si="9"/>
        <v>0</v>
      </c>
      <c r="AA158" s="177">
        <v>0</v>
      </c>
      <c r="AB158" s="177">
        <f t="shared" si="10"/>
        <v>0</v>
      </c>
      <c r="AC158" s="177">
        <v>0</v>
      </c>
      <c r="AD158" s="178">
        <f t="shared" si="11"/>
        <v>0</v>
      </c>
      <c r="AR158" s="17" t="s">
        <v>183</v>
      </c>
      <c r="AT158" s="17" t="s">
        <v>168</v>
      </c>
      <c r="AU158" s="17" t="s">
        <v>111</v>
      </c>
      <c r="AY158" s="17" t="s">
        <v>167</v>
      </c>
      <c r="BE158" s="110">
        <f t="shared" si="12"/>
        <v>0</v>
      </c>
      <c r="BF158" s="110">
        <f t="shared" si="13"/>
        <v>0</v>
      </c>
      <c r="BG158" s="110">
        <f t="shared" si="14"/>
        <v>0</v>
      </c>
      <c r="BH158" s="110">
        <f t="shared" si="15"/>
        <v>0</v>
      </c>
      <c r="BI158" s="110">
        <f t="shared" si="16"/>
        <v>0</v>
      </c>
      <c r="BJ158" s="17" t="s">
        <v>92</v>
      </c>
      <c r="BK158" s="110">
        <f t="shared" si="17"/>
        <v>0</v>
      </c>
      <c r="BL158" s="17" t="s">
        <v>183</v>
      </c>
      <c r="BM158" s="17" t="s">
        <v>252</v>
      </c>
    </row>
    <row r="159" spans="2:65" s="1" customFormat="1" ht="22.5" customHeight="1">
      <c r="B159" s="34"/>
      <c r="C159" s="179" t="s">
        <v>11</v>
      </c>
      <c r="D159" s="179" t="s">
        <v>193</v>
      </c>
      <c r="E159" s="180" t="s">
        <v>253</v>
      </c>
      <c r="F159" s="266" t="s">
        <v>254</v>
      </c>
      <c r="G159" s="266"/>
      <c r="H159" s="266"/>
      <c r="I159" s="266"/>
      <c r="J159" s="181" t="s">
        <v>190</v>
      </c>
      <c r="K159" s="182">
        <v>350</v>
      </c>
      <c r="L159" s="183">
        <v>0</v>
      </c>
      <c r="M159" s="267"/>
      <c r="N159" s="267"/>
      <c r="O159" s="268"/>
      <c r="P159" s="242">
        <f t="shared" si="5"/>
        <v>0</v>
      </c>
      <c r="Q159" s="242"/>
      <c r="R159" s="36"/>
      <c r="T159" s="176" t="s">
        <v>23</v>
      </c>
      <c r="U159" s="43" t="s">
        <v>47</v>
      </c>
      <c r="V159" s="123">
        <f t="shared" si="6"/>
        <v>0</v>
      </c>
      <c r="W159" s="123">
        <f t="shared" si="7"/>
        <v>0</v>
      </c>
      <c r="X159" s="123">
        <f t="shared" si="8"/>
        <v>0</v>
      </c>
      <c r="Y159" s="35"/>
      <c r="Z159" s="177">
        <f t="shared" si="9"/>
        <v>0</v>
      </c>
      <c r="AA159" s="177">
        <v>0</v>
      </c>
      <c r="AB159" s="177">
        <f t="shared" si="10"/>
        <v>0</v>
      </c>
      <c r="AC159" s="177">
        <v>0</v>
      </c>
      <c r="AD159" s="178">
        <f t="shared" si="11"/>
        <v>0</v>
      </c>
      <c r="AR159" s="17" t="s">
        <v>196</v>
      </c>
      <c r="AT159" s="17" t="s">
        <v>193</v>
      </c>
      <c r="AU159" s="17" t="s">
        <v>111</v>
      </c>
      <c r="AY159" s="17" t="s">
        <v>167</v>
      </c>
      <c r="BE159" s="110">
        <f t="shared" si="12"/>
        <v>0</v>
      </c>
      <c r="BF159" s="110">
        <f t="shared" si="13"/>
        <v>0</v>
      </c>
      <c r="BG159" s="110">
        <f t="shared" si="14"/>
        <v>0</v>
      </c>
      <c r="BH159" s="110">
        <f t="shared" si="15"/>
        <v>0</v>
      </c>
      <c r="BI159" s="110">
        <f t="shared" si="16"/>
        <v>0</v>
      </c>
      <c r="BJ159" s="17" t="s">
        <v>92</v>
      </c>
      <c r="BK159" s="110">
        <f t="shared" si="17"/>
        <v>0</v>
      </c>
      <c r="BL159" s="17" t="s">
        <v>183</v>
      </c>
      <c r="BM159" s="17" t="s">
        <v>255</v>
      </c>
    </row>
    <row r="160" spans="2:65" s="1" customFormat="1" ht="31.5" customHeight="1">
      <c r="B160" s="34"/>
      <c r="C160" s="171" t="s">
        <v>256</v>
      </c>
      <c r="D160" s="171" t="s">
        <v>168</v>
      </c>
      <c r="E160" s="172" t="s">
        <v>257</v>
      </c>
      <c r="F160" s="261" t="s">
        <v>258</v>
      </c>
      <c r="G160" s="261"/>
      <c r="H160" s="261"/>
      <c r="I160" s="261"/>
      <c r="J160" s="173" t="s">
        <v>190</v>
      </c>
      <c r="K160" s="174">
        <v>50</v>
      </c>
      <c r="L160" s="175">
        <v>0</v>
      </c>
      <c r="M160" s="262">
        <v>0</v>
      </c>
      <c r="N160" s="263"/>
      <c r="O160" s="263"/>
      <c r="P160" s="242">
        <f t="shared" si="5"/>
        <v>0</v>
      </c>
      <c r="Q160" s="242"/>
      <c r="R160" s="36"/>
      <c r="T160" s="176" t="s">
        <v>23</v>
      </c>
      <c r="U160" s="43" t="s">
        <v>47</v>
      </c>
      <c r="V160" s="123">
        <f t="shared" si="6"/>
        <v>0</v>
      </c>
      <c r="W160" s="123">
        <f t="shared" si="7"/>
        <v>0</v>
      </c>
      <c r="X160" s="123">
        <f t="shared" si="8"/>
        <v>0</v>
      </c>
      <c r="Y160" s="35"/>
      <c r="Z160" s="177">
        <f t="shared" si="9"/>
        <v>0</v>
      </c>
      <c r="AA160" s="177">
        <v>0</v>
      </c>
      <c r="AB160" s="177">
        <f t="shared" si="10"/>
        <v>0</v>
      </c>
      <c r="AC160" s="177">
        <v>0</v>
      </c>
      <c r="AD160" s="178">
        <f t="shared" si="11"/>
        <v>0</v>
      </c>
      <c r="AR160" s="17" t="s">
        <v>183</v>
      </c>
      <c r="AT160" s="17" t="s">
        <v>168</v>
      </c>
      <c r="AU160" s="17" t="s">
        <v>111</v>
      </c>
      <c r="AY160" s="17" t="s">
        <v>167</v>
      </c>
      <c r="BE160" s="110">
        <f t="shared" si="12"/>
        <v>0</v>
      </c>
      <c r="BF160" s="110">
        <f t="shared" si="13"/>
        <v>0</v>
      </c>
      <c r="BG160" s="110">
        <f t="shared" si="14"/>
        <v>0</v>
      </c>
      <c r="BH160" s="110">
        <f t="shared" si="15"/>
        <v>0</v>
      </c>
      <c r="BI160" s="110">
        <f t="shared" si="16"/>
        <v>0</v>
      </c>
      <c r="BJ160" s="17" t="s">
        <v>92</v>
      </c>
      <c r="BK160" s="110">
        <f t="shared" si="17"/>
        <v>0</v>
      </c>
      <c r="BL160" s="17" t="s">
        <v>183</v>
      </c>
      <c r="BM160" s="17" t="s">
        <v>259</v>
      </c>
    </row>
    <row r="161" spans="2:65" s="1" customFormat="1" ht="22.5" customHeight="1">
      <c r="B161" s="34"/>
      <c r="C161" s="179" t="s">
        <v>260</v>
      </c>
      <c r="D161" s="179" t="s">
        <v>193</v>
      </c>
      <c r="E161" s="180" t="s">
        <v>261</v>
      </c>
      <c r="F161" s="266" t="s">
        <v>262</v>
      </c>
      <c r="G161" s="266"/>
      <c r="H161" s="266"/>
      <c r="I161" s="266"/>
      <c r="J161" s="181" t="s">
        <v>190</v>
      </c>
      <c r="K161" s="182">
        <v>50</v>
      </c>
      <c r="L161" s="183">
        <v>0</v>
      </c>
      <c r="M161" s="267"/>
      <c r="N161" s="267"/>
      <c r="O161" s="268"/>
      <c r="P161" s="242">
        <f t="shared" si="5"/>
        <v>0</v>
      </c>
      <c r="Q161" s="242"/>
      <c r="R161" s="36"/>
      <c r="T161" s="176" t="s">
        <v>23</v>
      </c>
      <c r="U161" s="43" t="s">
        <v>47</v>
      </c>
      <c r="V161" s="123">
        <f t="shared" si="6"/>
        <v>0</v>
      </c>
      <c r="W161" s="123">
        <f t="shared" si="7"/>
        <v>0</v>
      </c>
      <c r="X161" s="123">
        <f t="shared" si="8"/>
        <v>0</v>
      </c>
      <c r="Y161" s="35"/>
      <c r="Z161" s="177">
        <f t="shared" si="9"/>
        <v>0</v>
      </c>
      <c r="AA161" s="177">
        <v>0</v>
      </c>
      <c r="AB161" s="177">
        <f t="shared" si="10"/>
        <v>0</v>
      </c>
      <c r="AC161" s="177">
        <v>0</v>
      </c>
      <c r="AD161" s="178">
        <f t="shared" si="11"/>
        <v>0</v>
      </c>
      <c r="AR161" s="17" t="s">
        <v>196</v>
      </c>
      <c r="AT161" s="17" t="s">
        <v>193</v>
      </c>
      <c r="AU161" s="17" t="s">
        <v>111</v>
      </c>
      <c r="AY161" s="17" t="s">
        <v>167</v>
      </c>
      <c r="BE161" s="110">
        <f t="shared" si="12"/>
        <v>0</v>
      </c>
      <c r="BF161" s="110">
        <f t="shared" si="13"/>
        <v>0</v>
      </c>
      <c r="BG161" s="110">
        <f t="shared" si="14"/>
        <v>0</v>
      </c>
      <c r="BH161" s="110">
        <f t="shared" si="15"/>
        <v>0</v>
      </c>
      <c r="BI161" s="110">
        <f t="shared" si="16"/>
        <v>0</v>
      </c>
      <c r="BJ161" s="17" t="s">
        <v>92</v>
      </c>
      <c r="BK161" s="110">
        <f t="shared" si="17"/>
        <v>0</v>
      </c>
      <c r="BL161" s="17" t="s">
        <v>183</v>
      </c>
      <c r="BM161" s="17" t="s">
        <v>263</v>
      </c>
    </row>
    <row r="162" spans="2:65" s="1" customFormat="1" ht="31.5" customHeight="1">
      <c r="B162" s="34"/>
      <c r="C162" s="171" t="s">
        <v>264</v>
      </c>
      <c r="D162" s="171" t="s">
        <v>168</v>
      </c>
      <c r="E162" s="172" t="s">
        <v>265</v>
      </c>
      <c r="F162" s="261" t="s">
        <v>266</v>
      </c>
      <c r="G162" s="261"/>
      <c r="H162" s="261"/>
      <c r="I162" s="261"/>
      <c r="J162" s="173" t="s">
        <v>171</v>
      </c>
      <c r="K162" s="174">
        <v>1</v>
      </c>
      <c r="L162" s="175">
        <v>0</v>
      </c>
      <c r="M162" s="262">
        <v>0</v>
      </c>
      <c r="N162" s="263"/>
      <c r="O162" s="263"/>
      <c r="P162" s="242">
        <f t="shared" si="5"/>
        <v>0</v>
      </c>
      <c r="Q162" s="242"/>
      <c r="R162" s="36"/>
      <c r="T162" s="176" t="s">
        <v>23</v>
      </c>
      <c r="U162" s="43" t="s">
        <v>47</v>
      </c>
      <c r="V162" s="123">
        <f t="shared" si="6"/>
        <v>0</v>
      </c>
      <c r="W162" s="123">
        <f t="shared" si="7"/>
        <v>0</v>
      </c>
      <c r="X162" s="123">
        <f t="shared" si="8"/>
        <v>0</v>
      </c>
      <c r="Y162" s="35"/>
      <c r="Z162" s="177">
        <f t="shared" si="9"/>
        <v>0</v>
      </c>
      <c r="AA162" s="177">
        <v>0</v>
      </c>
      <c r="AB162" s="177">
        <f t="shared" si="10"/>
        <v>0</v>
      </c>
      <c r="AC162" s="177">
        <v>0</v>
      </c>
      <c r="AD162" s="178">
        <f t="shared" si="11"/>
        <v>0</v>
      </c>
      <c r="AR162" s="17" t="s">
        <v>183</v>
      </c>
      <c r="AT162" s="17" t="s">
        <v>168</v>
      </c>
      <c r="AU162" s="17" t="s">
        <v>111</v>
      </c>
      <c r="AY162" s="17" t="s">
        <v>167</v>
      </c>
      <c r="BE162" s="110">
        <f t="shared" si="12"/>
        <v>0</v>
      </c>
      <c r="BF162" s="110">
        <f t="shared" si="13"/>
        <v>0</v>
      </c>
      <c r="BG162" s="110">
        <f t="shared" si="14"/>
        <v>0</v>
      </c>
      <c r="BH162" s="110">
        <f t="shared" si="15"/>
        <v>0</v>
      </c>
      <c r="BI162" s="110">
        <f t="shared" si="16"/>
        <v>0</v>
      </c>
      <c r="BJ162" s="17" t="s">
        <v>92</v>
      </c>
      <c r="BK162" s="110">
        <f t="shared" si="17"/>
        <v>0</v>
      </c>
      <c r="BL162" s="17" t="s">
        <v>183</v>
      </c>
      <c r="BM162" s="17" t="s">
        <v>267</v>
      </c>
    </row>
    <row r="163" spans="2:65" s="1" customFormat="1" ht="31.5" customHeight="1">
      <c r="B163" s="34"/>
      <c r="C163" s="179" t="s">
        <v>268</v>
      </c>
      <c r="D163" s="179" t="s">
        <v>193</v>
      </c>
      <c r="E163" s="180" t="s">
        <v>269</v>
      </c>
      <c r="F163" s="266" t="s">
        <v>270</v>
      </c>
      <c r="G163" s="266"/>
      <c r="H163" s="266"/>
      <c r="I163" s="266"/>
      <c r="J163" s="181" t="s">
        <v>23</v>
      </c>
      <c r="K163" s="182">
        <v>1</v>
      </c>
      <c r="L163" s="183">
        <v>0</v>
      </c>
      <c r="M163" s="267"/>
      <c r="N163" s="267"/>
      <c r="O163" s="268"/>
      <c r="P163" s="242">
        <f t="shared" si="5"/>
        <v>0</v>
      </c>
      <c r="Q163" s="242"/>
      <c r="R163" s="36"/>
      <c r="T163" s="176" t="s">
        <v>23</v>
      </c>
      <c r="U163" s="43" t="s">
        <v>47</v>
      </c>
      <c r="V163" s="123">
        <f t="shared" si="6"/>
        <v>0</v>
      </c>
      <c r="W163" s="123">
        <f t="shared" si="7"/>
        <v>0</v>
      </c>
      <c r="X163" s="123">
        <f t="shared" si="8"/>
        <v>0</v>
      </c>
      <c r="Y163" s="35"/>
      <c r="Z163" s="177">
        <f t="shared" si="9"/>
        <v>0</v>
      </c>
      <c r="AA163" s="177">
        <v>0</v>
      </c>
      <c r="AB163" s="177">
        <f t="shared" si="10"/>
        <v>0</v>
      </c>
      <c r="AC163" s="177">
        <v>0</v>
      </c>
      <c r="AD163" s="178">
        <f t="shared" si="11"/>
        <v>0</v>
      </c>
      <c r="AR163" s="17" t="s">
        <v>196</v>
      </c>
      <c r="AT163" s="17" t="s">
        <v>193</v>
      </c>
      <c r="AU163" s="17" t="s">
        <v>111</v>
      </c>
      <c r="AY163" s="17" t="s">
        <v>167</v>
      </c>
      <c r="BE163" s="110">
        <f t="shared" si="12"/>
        <v>0</v>
      </c>
      <c r="BF163" s="110">
        <f t="shared" si="13"/>
        <v>0</v>
      </c>
      <c r="BG163" s="110">
        <f t="shared" si="14"/>
        <v>0</v>
      </c>
      <c r="BH163" s="110">
        <f t="shared" si="15"/>
        <v>0</v>
      </c>
      <c r="BI163" s="110">
        <f t="shared" si="16"/>
        <v>0</v>
      </c>
      <c r="BJ163" s="17" t="s">
        <v>92</v>
      </c>
      <c r="BK163" s="110">
        <f t="shared" si="17"/>
        <v>0</v>
      </c>
      <c r="BL163" s="17" t="s">
        <v>183</v>
      </c>
      <c r="BM163" s="17" t="s">
        <v>271</v>
      </c>
    </row>
    <row r="164" spans="2:65" s="1" customFormat="1" ht="31.5" customHeight="1">
      <c r="B164" s="34"/>
      <c r="C164" s="171" t="s">
        <v>272</v>
      </c>
      <c r="D164" s="171" t="s">
        <v>168</v>
      </c>
      <c r="E164" s="172" t="s">
        <v>273</v>
      </c>
      <c r="F164" s="261" t="s">
        <v>274</v>
      </c>
      <c r="G164" s="261"/>
      <c r="H164" s="261"/>
      <c r="I164" s="261"/>
      <c r="J164" s="173" t="s">
        <v>171</v>
      </c>
      <c r="K164" s="174">
        <v>1</v>
      </c>
      <c r="L164" s="175">
        <v>0</v>
      </c>
      <c r="M164" s="262">
        <v>0</v>
      </c>
      <c r="N164" s="263"/>
      <c r="O164" s="263"/>
      <c r="P164" s="242">
        <f t="shared" si="5"/>
        <v>0</v>
      </c>
      <c r="Q164" s="242"/>
      <c r="R164" s="36"/>
      <c r="T164" s="176" t="s">
        <v>23</v>
      </c>
      <c r="U164" s="43" t="s">
        <v>47</v>
      </c>
      <c r="V164" s="123">
        <f t="shared" si="6"/>
        <v>0</v>
      </c>
      <c r="W164" s="123">
        <f t="shared" si="7"/>
        <v>0</v>
      </c>
      <c r="X164" s="123">
        <f t="shared" si="8"/>
        <v>0</v>
      </c>
      <c r="Y164" s="35"/>
      <c r="Z164" s="177">
        <f t="shared" si="9"/>
        <v>0</v>
      </c>
      <c r="AA164" s="177">
        <v>0</v>
      </c>
      <c r="AB164" s="177">
        <f t="shared" si="10"/>
        <v>0</v>
      </c>
      <c r="AC164" s="177">
        <v>0</v>
      </c>
      <c r="AD164" s="178">
        <f t="shared" si="11"/>
        <v>0</v>
      </c>
      <c r="AR164" s="17" t="s">
        <v>183</v>
      </c>
      <c r="AT164" s="17" t="s">
        <v>168</v>
      </c>
      <c r="AU164" s="17" t="s">
        <v>111</v>
      </c>
      <c r="AY164" s="17" t="s">
        <v>167</v>
      </c>
      <c r="BE164" s="110">
        <f t="shared" si="12"/>
        <v>0</v>
      </c>
      <c r="BF164" s="110">
        <f t="shared" si="13"/>
        <v>0</v>
      </c>
      <c r="BG164" s="110">
        <f t="shared" si="14"/>
        <v>0</v>
      </c>
      <c r="BH164" s="110">
        <f t="shared" si="15"/>
        <v>0</v>
      </c>
      <c r="BI164" s="110">
        <f t="shared" si="16"/>
        <v>0</v>
      </c>
      <c r="BJ164" s="17" t="s">
        <v>92</v>
      </c>
      <c r="BK164" s="110">
        <f t="shared" si="17"/>
        <v>0</v>
      </c>
      <c r="BL164" s="17" t="s">
        <v>183</v>
      </c>
      <c r="BM164" s="17" t="s">
        <v>275</v>
      </c>
    </row>
    <row r="165" spans="2:65" s="1" customFormat="1" ht="31.5" customHeight="1">
      <c r="B165" s="34"/>
      <c r="C165" s="171" t="s">
        <v>276</v>
      </c>
      <c r="D165" s="171" t="s">
        <v>168</v>
      </c>
      <c r="E165" s="172" t="s">
        <v>277</v>
      </c>
      <c r="F165" s="261" t="s">
        <v>278</v>
      </c>
      <c r="G165" s="261"/>
      <c r="H165" s="261"/>
      <c r="I165" s="261"/>
      <c r="J165" s="173" t="s">
        <v>171</v>
      </c>
      <c r="K165" s="174">
        <v>4</v>
      </c>
      <c r="L165" s="175">
        <v>0</v>
      </c>
      <c r="M165" s="262">
        <v>0</v>
      </c>
      <c r="N165" s="263"/>
      <c r="O165" s="263"/>
      <c r="P165" s="242">
        <f t="shared" si="5"/>
        <v>0</v>
      </c>
      <c r="Q165" s="242"/>
      <c r="R165" s="36"/>
      <c r="T165" s="176" t="s">
        <v>23</v>
      </c>
      <c r="U165" s="43" t="s">
        <v>47</v>
      </c>
      <c r="V165" s="123">
        <f t="shared" si="6"/>
        <v>0</v>
      </c>
      <c r="W165" s="123">
        <f t="shared" si="7"/>
        <v>0</v>
      </c>
      <c r="X165" s="123">
        <f t="shared" si="8"/>
        <v>0</v>
      </c>
      <c r="Y165" s="35"/>
      <c r="Z165" s="177">
        <f t="shared" si="9"/>
        <v>0</v>
      </c>
      <c r="AA165" s="177">
        <v>0</v>
      </c>
      <c r="AB165" s="177">
        <f t="shared" si="10"/>
        <v>0</v>
      </c>
      <c r="AC165" s="177">
        <v>0</v>
      </c>
      <c r="AD165" s="178">
        <f t="shared" si="11"/>
        <v>0</v>
      </c>
      <c r="AR165" s="17" t="s">
        <v>183</v>
      </c>
      <c r="AT165" s="17" t="s">
        <v>168</v>
      </c>
      <c r="AU165" s="17" t="s">
        <v>111</v>
      </c>
      <c r="AY165" s="17" t="s">
        <v>167</v>
      </c>
      <c r="BE165" s="110">
        <f t="shared" si="12"/>
        <v>0</v>
      </c>
      <c r="BF165" s="110">
        <f t="shared" si="13"/>
        <v>0</v>
      </c>
      <c r="BG165" s="110">
        <f t="shared" si="14"/>
        <v>0</v>
      </c>
      <c r="BH165" s="110">
        <f t="shared" si="15"/>
        <v>0</v>
      </c>
      <c r="BI165" s="110">
        <f t="shared" si="16"/>
        <v>0</v>
      </c>
      <c r="BJ165" s="17" t="s">
        <v>92</v>
      </c>
      <c r="BK165" s="110">
        <f t="shared" si="17"/>
        <v>0</v>
      </c>
      <c r="BL165" s="17" t="s">
        <v>183</v>
      </c>
      <c r="BM165" s="17" t="s">
        <v>279</v>
      </c>
    </row>
    <row r="166" spans="2:65" s="1" customFormat="1" ht="31.5" customHeight="1">
      <c r="B166" s="34"/>
      <c r="C166" s="179" t="s">
        <v>280</v>
      </c>
      <c r="D166" s="179" t="s">
        <v>193</v>
      </c>
      <c r="E166" s="180" t="s">
        <v>281</v>
      </c>
      <c r="F166" s="266" t="s">
        <v>282</v>
      </c>
      <c r="G166" s="266"/>
      <c r="H166" s="266"/>
      <c r="I166" s="266"/>
      <c r="J166" s="181" t="s">
        <v>171</v>
      </c>
      <c r="K166" s="182">
        <v>4</v>
      </c>
      <c r="L166" s="183">
        <v>0</v>
      </c>
      <c r="M166" s="267"/>
      <c r="N166" s="267"/>
      <c r="O166" s="268"/>
      <c r="P166" s="242">
        <f t="shared" si="5"/>
        <v>0</v>
      </c>
      <c r="Q166" s="242"/>
      <c r="R166" s="36"/>
      <c r="T166" s="176" t="s">
        <v>23</v>
      </c>
      <c r="U166" s="43" t="s">
        <v>47</v>
      </c>
      <c r="V166" s="123">
        <f t="shared" si="6"/>
        <v>0</v>
      </c>
      <c r="W166" s="123">
        <f t="shared" si="7"/>
        <v>0</v>
      </c>
      <c r="X166" s="123">
        <f t="shared" si="8"/>
        <v>0</v>
      </c>
      <c r="Y166" s="35"/>
      <c r="Z166" s="177">
        <f t="shared" si="9"/>
        <v>0</v>
      </c>
      <c r="AA166" s="177">
        <v>0</v>
      </c>
      <c r="AB166" s="177">
        <f t="shared" si="10"/>
        <v>0</v>
      </c>
      <c r="AC166" s="177">
        <v>0</v>
      </c>
      <c r="AD166" s="178">
        <f t="shared" si="11"/>
        <v>0</v>
      </c>
      <c r="AR166" s="17" t="s">
        <v>196</v>
      </c>
      <c r="AT166" s="17" t="s">
        <v>193</v>
      </c>
      <c r="AU166" s="17" t="s">
        <v>111</v>
      </c>
      <c r="AY166" s="17" t="s">
        <v>167</v>
      </c>
      <c r="BE166" s="110">
        <f t="shared" si="12"/>
        <v>0</v>
      </c>
      <c r="BF166" s="110">
        <f t="shared" si="13"/>
        <v>0</v>
      </c>
      <c r="BG166" s="110">
        <f t="shared" si="14"/>
        <v>0</v>
      </c>
      <c r="BH166" s="110">
        <f t="shared" si="15"/>
        <v>0</v>
      </c>
      <c r="BI166" s="110">
        <f t="shared" si="16"/>
        <v>0</v>
      </c>
      <c r="BJ166" s="17" t="s">
        <v>92</v>
      </c>
      <c r="BK166" s="110">
        <f t="shared" si="17"/>
        <v>0</v>
      </c>
      <c r="BL166" s="17" t="s">
        <v>183</v>
      </c>
      <c r="BM166" s="17" t="s">
        <v>283</v>
      </c>
    </row>
    <row r="167" spans="2:65" s="1" customFormat="1" ht="31.5" customHeight="1">
      <c r="B167" s="34"/>
      <c r="C167" s="171" t="s">
        <v>284</v>
      </c>
      <c r="D167" s="171" t="s">
        <v>168</v>
      </c>
      <c r="E167" s="172" t="s">
        <v>285</v>
      </c>
      <c r="F167" s="261" t="s">
        <v>286</v>
      </c>
      <c r="G167" s="261"/>
      <c r="H167" s="261"/>
      <c r="I167" s="261"/>
      <c r="J167" s="173" t="s">
        <v>171</v>
      </c>
      <c r="K167" s="174">
        <v>11</v>
      </c>
      <c r="L167" s="175">
        <v>0</v>
      </c>
      <c r="M167" s="262">
        <v>0</v>
      </c>
      <c r="N167" s="263"/>
      <c r="O167" s="263"/>
      <c r="P167" s="242">
        <f t="shared" si="5"/>
        <v>0</v>
      </c>
      <c r="Q167" s="242"/>
      <c r="R167" s="36"/>
      <c r="T167" s="176" t="s">
        <v>23</v>
      </c>
      <c r="U167" s="43" t="s">
        <v>47</v>
      </c>
      <c r="V167" s="123">
        <f t="shared" si="6"/>
        <v>0</v>
      </c>
      <c r="W167" s="123">
        <f t="shared" si="7"/>
        <v>0</v>
      </c>
      <c r="X167" s="123">
        <f t="shared" si="8"/>
        <v>0</v>
      </c>
      <c r="Y167" s="35"/>
      <c r="Z167" s="177">
        <f t="shared" si="9"/>
        <v>0</v>
      </c>
      <c r="AA167" s="177">
        <v>0</v>
      </c>
      <c r="AB167" s="177">
        <f t="shared" si="10"/>
        <v>0</v>
      </c>
      <c r="AC167" s="177">
        <v>0</v>
      </c>
      <c r="AD167" s="178">
        <f t="shared" si="11"/>
        <v>0</v>
      </c>
      <c r="AR167" s="17" t="s">
        <v>183</v>
      </c>
      <c r="AT167" s="17" t="s">
        <v>168</v>
      </c>
      <c r="AU167" s="17" t="s">
        <v>111</v>
      </c>
      <c r="AY167" s="17" t="s">
        <v>167</v>
      </c>
      <c r="BE167" s="110">
        <f t="shared" si="12"/>
        <v>0</v>
      </c>
      <c r="BF167" s="110">
        <f t="shared" si="13"/>
        <v>0</v>
      </c>
      <c r="BG167" s="110">
        <f t="shared" si="14"/>
        <v>0</v>
      </c>
      <c r="BH167" s="110">
        <f t="shared" si="15"/>
        <v>0</v>
      </c>
      <c r="BI167" s="110">
        <f t="shared" si="16"/>
        <v>0</v>
      </c>
      <c r="BJ167" s="17" t="s">
        <v>92</v>
      </c>
      <c r="BK167" s="110">
        <f t="shared" si="17"/>
        <v>0</v>
      </c>
      <c r="BL167" s="17" t="s">
        <v>183</v>
      </c>
      <c r="BM167" s="17" t="s">
        <v>287</v>
      </c>
    </row>
    <row r="168" spans="2:65" s="1" customFormat="1" ht="31.5" customHeight="1">
      <c r="B168" s="34"/>
      <c r="C168" s="179" t="s">
        <v>288</v>
      </c>
      <c r="D168" s="179" t="s">
        <v>193</v>
      </c>
      <c r="E168" s="180" t="s">
        <v>289</v>
      </c>
      <c r="F168" s="266" t="s">
        <v>290</v>
      </c>
      <c r="G168" s="266"/>
      <c r="H168" s="266"/>
      <c r="I168" s="266"/>
      <c r="J168" s="181" t="s">
        <v>171</v>
      </c>
      <c r="K168" s="182">
        <v>11</v>
      </c>
      <c r="L168" s="183">
        <v>0</v>
      </c>
      <c r="M168" s="267"/>
      <c r="N168" s="267"/>
      <c r="O168" s="268"/>
      <c r="P168" s="242">
        <f t="shared" si="5"/>
        <v>0</v>
      </c>
      <c r="Q168" s="242"/>
      <c r="R168" s="36"/>
      <c r="T168" s="176" t="s">
        <v>23</v>
      </c>
      <c r="U168" s="43" t="s">
        <v>47</v>
      </c>
      <c r="V168" s="123">
        <f t="shared" si="6"/>
        <v>0</v>
      </c>
      <c r="W168" s="123">
        <f t="shared" si="7"/>
        <v>0</v>
      </c>
      <c r="X168" s="123">
        <f t="shared" si="8"/>
        <v>0</v>
      </c>
      <c r="Y168" s="35"/>
      <c r="Z168" s="177">
        <f t="shared" si="9"/>
        <v>0</v>
      </c>
      <c r="AA168" s="177">
        <v>0</v>
      </c>
      <c r="AB168" s="177">
        <f t="shared" si="10"/>
        <v>0</v>
      </c>
      <c r="AC168" s="177">
        <v>0</v>
      </c>
      <c r="AD168" s="178">
        <f t="shared" si="11"/>
        <v>0</v>
      </c>
      <c r="AR168" s="17" t="s">
        <v>196</v>
      </c>
      <c r="AT168" s="17" t="s">
        <v>193</v>
      </c>
      <c r="AU168" s="17" t="s">
        <v>111</v>
      </c>
      <c r="AY168" s="17" t="s">
        <v>167</v>
      </c>
      <c r="BE168" s="110">
        <f t="shared" si="12"/>
        <v>0</v>
      </c>
      <c r="BF168" s="110">
        <f t="shared" si="13"/>
        <v>0</v>
      </c>
      <c r="BG168" s="110">
        <f t="shared" si="14"/>
        <v>0</v>
      </c>
      <c r="BH168" s="110">
        <f t="shared" si="15"/>
        <v>0</v>
      </c>
      <c r="BI168" s="110">
        <f t="shared" si="16"/>
        <v>0</v>
      </c>
      <c r="BJ168" s="17" t="s">
        <v>92</v>
      </c>
      <c r="BK168" s="110">
        <f t="shared" si="17"/>
        <v>0</v>
      </c>
      <c r="BL168" s="17" t="s">
        <v>183</v>
      </c>
      <c r="BM168" s="17" t="s">
        <v>291</v>
      </c>
    </row>
    <row r="169" spans="2:65" s="1" customFormat="1" ht="31.5" customHeight="1">
      <c r="B169" s="34"/>
      <c r="C169" s="171" t="s">
        <v>292</v>
      </c>
      <c r="D169" s="171" t="s">
        <v>168</v>
      </c>
      <c r="E169" s="172" t="s">
        <v>293</v>
      </c>
      <c r="F169" s="261" t="s">
        <v>294</v>
      </c>
      <c r="G169" s="261"/>
      <c r="H169" s="261"/>
      <c r="I169" s="261"/>
      <c r="J169" s="173" t="s">
        <v>171</v>
      </c>
      <c r="K169" s="174">
        <v>25</v>
      </c>
      <c r="L169" s="175">
        <v>0</v>
      </c>
      <c r="M169" s="262">
        <v>0</v>
      </c>
      <c r="N169" s="263"/>
      <c r="O169" s="263"/>
      <c r="P169" s="242">
        <f t="shared" si="5"/>
        <v>0</v>
      </c>
      <c r="Q169" s="242"/>
      <c r="R169" s="36"/>
      <c r="T169" s="176" t="s">
        <v>23</v>
      </c>
      <c r="U169" s="43" t="s">
        <v>47</v>
      </c>
      <c r="V169" s="123">
        <f t="shared" si="6"/>
        <v>0</v>
      </c>
      <c r="W169" s="123">
        <f t="shared" si="7"/>
        <v>0</v>
      </c>
      <c r="X169" s="123">
        <f t="shared" si="8"/>
        <v>0</v>
      </c>
      <c r="Y169" s="35"/>
      <c r="Z169" s="177">
        <f t="shared" si="9"/>
        <v>0</v>
      </c>
      <c r="AA169" s="177">
        <v>0</v>
      </c>
      <c r="AB169" s="177">
        <f t="shared" si="10"/>
        <v>0</v>
      </c>
      <c r="AC169" s="177">
        <v>0</v>
      </c>
      <c r="AD169" s="178">
        <f t="shared" si="11"/>
        <v>0</v>
      </c>
      <c r="AR169" s="17" t="s">
        <v>183</v>
      </c>
      <c r="AT169" s="17" t="s">
        <v>168</v>
      </c>
      <c r="AU169" s="17" t="s">
        <v>111</v>
      </c>
      <c r="AY169" s="17" t="s">
        <v>167</v>
      </c>
      <c r="BE169" s="110">
        <f t="shared" si="12"/>
        <v>0</v>
      </c>
      <c r="BF169" s="110">
        <f t="shared" si="13"/>
        <v>0</v>
      </c>
      <c r="BG169" s="110">
        <f t="shared" si="14"/>
        <v>0</v>
      </c>
      <c r="BH169" s="110">
        <f t="shared" si="15"/>
        <v>0</v>
      </c>
      <c r="BI169" s="110">
        <f t="shared" si="16"/>
        <v>0</v>
      </c>
      <c r="BJ169" s="17" t="s">
        <v>92</v>
      </c>
      <c r="BK169" s="110">
        <f t="shared" si="17"/>
        <v>0</v>
      </c>
      <c r="BL169" s="17" t="s">
        <v>183</v>
      </c>
      <c r="BM169" s="17" t="s">
        <v>295</v>
      </c>
    </row>
    <row r="170" spans="2:65" s="1" customFormat="1" ht="31.5" customHeight="1">
      <c r="B170" s="34"/>
      <c r="C170" s="179" t="s">
        <v>196</v>
      </c>
      <c r="D170" s="179" t="s">
        <v>193</v>
      </c>
      <c r="E170" s="180" t="s">
        <v>296</v>
      </c>
      <c r="F170" s="266" t="s">
        <v>297</v>
      </c>
      <c r="G170" s="266"/>
      <c r="H170" s="266"/>
      <c r="I170" s="266"/>
      <c r="J170" s="181" t="s">
        <v>171</v>
      </c>
      <c r="K170" s="182">
        <v>25</v>
      </c>
      <c r="L170" s="183">
        <v>0</v>
      </c>
      <c r="M170" s="267"/>
      <c r="N170" s="267"/>
      <c r="O170" s="268"/>
      <c r="P170" s="242">
        <f t="shared" si="5"/>
        <v>0</v>
      </c>
      <c r="Q170" s="242"/>
      <c r="R170" s="36"/>
      <c r="T170" s="176" t="s">
        <v>23</v>
      </c>
      <c r="U170" s="43" t="s">
        <v>47</v>
      </c>
      <c r="V170" s="123">
        <f t="shared" si="6"/>
        <v>0</v>
      </c>
      <c r="W170" s="123">
        <f t="shared" si="7"/>
        <v>0</v>
      </c>
      <c r="X170" s="123">
        <f t="shared" si="8"/>
        <v>0</v>
      </c>
      <c r="Y170" s="35"/>
      <c r="Z170" s="177">
        <f t="shared" si="9"/>
        <v>0</v>
      </c>
      <c r="AA170" s="177">
        <v>0</v>
      </c>
      <c r="AB170" s="177">
        <f t="shared" si="10"/>
        <v>0</v>
      </c>
      <c r="AC170" s="177">
        <v>0</v>
      </c>
      <c r="AD170" s="178">
        <f t="shared" si="11"/>
        <v>0</v>
      </c>
      <c r="AR170" s="17" t="s">
        <v>196</v>
      </c>
      <c r="AT170" s="17" t="s">
        <v>193</v>
      </c>
      <c r="AU170" s="17" t="s">
        <v>111</v>
      </c>
      <c r="AY170" s="17" t="s">
        <v>167</v>
      </c>
      <c r="BE170" s="110">
        <f t="shared" si="12"/>
        <v>0</v>
      </c>
      <c r="BF170" s="110">
        <f t="shared" si="13"/>
        <v>0</v>
      </c>
      <c r="BG170" s="110">
        <f t="shared" si="14"/>
        <v>0</v>
      </c>
      <c r="BH170" s="110">
        <f t="shared" si="15"/>
        <v>0</v>
      </c>
      <c r="BI170" s="110">
        <f t="shared" si="16"/>
        <v>0</v>
      </c>
      <c r="BJ170" s="17" t="s">
        <v>92</v>
      </c>
      <c r="BK170" s="110">
        <f t="shared" si="17"/>
        <v>0</v>
      </c>
      <c r="BL170" s="17" t="s">
        <v>183</v>
      </c>
      <c r="BM170" s="17" t="s">
        <v>298</v>
      </c>
    </row>
    <row r="171" spans="2:65" s="1" customFormat="1" ht="31.5" customHeight="1">
      <c r="B171" s="34"/>
      <c r="C171" s="171" t="s">
        <v>299</v>
      </c>
      <c r="D171" s="171" t="s">
        <v>168</v>
      </c>
      <c r="E171" s="172" t="s">
        <v>300</v>
      </c>
      <c r="F171" s="261" t="s">
        <v>301</v>
      </c>
      <c r="G171" s="261"/>
      <c r="H171" s="261"/>
      <c r="I171" s="261"/>
      <c r="J171" s="173" t="s">
        <v>171</v>
      </c>
      <c r="K171" s="174">
        <v>11</v>
      </c>
      <c r="L171" s="175">
        <v>0</v>
      </c>
      <c r="M171" s="262">
        <v>0</v>
      </c>
      <c r="N171" s="263"/>
      <c r="O171" s="263"/>
      <c r="P171" s="242">
        <f t="shared" si="5"/>
        <v>0</v>
      </c>
      <c r="Q171" s="242"/>
      <c r="R171" s="36"/>
      <c r="T171" s="176" t="s">
        <v>23</v>
      </c>
      <c r="U171" s="43" t="s">
        <v>47</v>
      </c>
      <c r="V171" s="123">
        <f t="shared" si="6"/>
        <v>0</v>
      </c>
      <c r="W171" s="123">
        <f t="shared" si="7"/>
        <v>0</v>
      </c>
      <c r="X171" s="123">
        <f t="shared" si="8"/>
        <v>0</v>
      </c>
      <c r="Y171" s="35"/>
      <c r="Z171" s="177">
        <f t="shared" si="9"/>
        <v>0</v>
      </c>
      <c r="AA171" s="177">
        <v>0</v>
      </c>
      <c r="AB171" s="177">
        <f t="shared" si="10"/>
        <v>0</v>
      </c>
      <c r="AC171" s="177">
        <v>0</v>
      </c>
      <c r="AD171" s="178">
        <f t="shared" si="11"/>
        <v>0</v>
      </c>
      <c r="AR171" s="17" t="s">
        <v>183</v>
      </c>
      <c r="AT171" s="17" t="s">
        <v>168</v>
      </c>
      <c r="AU171" s="17" t="s">
        <v>111</v>
      </c>
      <c r="AY171" s="17" t="s">
        <v>167</v>
      </c>
      <c r="BE171" s="110">
        <f t="shared" si="12"/>
        <v>0</v>
      </c>
      <c r="BF171" s="110">
        <f t="shared" si="13"/>
        <v>0</v>
      </c>
      <c r="BG171" s="110">
        <f t="shared" si="14"/>
        <v>0</v>
      </c>
      <c r="BH171" s="110">
        <f t="shared" si="15"/>
        <v>0</v>
      </c>
      <c r="BI171" s="110">
        <f t="shared" si="16"/>
        <v>0</v>
      </c>
      <c r="BJ171" s="17" t="s">
        <v>92</v>
      </c>
      <c r="BK171" s="110">
        <f t="shared" si="17"/>
        <v>0</v>
      </c>
      <c r="BL171" s="17" t="s">
        <v>183</v>
      </c>
      <c r="BM171" s="17" t="s">
        <v>302</v>
      </c>
    </row>
    <row r="172" spans="2:65" s="1" customFormat="1" ht="31.5" customHeight="1">
      <c r="B172" s="34"/>
      <c r="C172" s="179" t="s">
        <v>303</v>
      </c>
      <c r="D172" s="179" t="s">
        <v>193</v>
      </c>
      <c r="E172" s="180" t="s">
        <v>304</v>
      </c>
      <c r="F172" s="266" t="s">
        <v>305</v>
      </c>
      <c r="G172" s="266"/>
      <c r="H172" s="266"/>
      <c r="I172" s="266"/>
      <c r="J172" s="181" t="s">
        <v>171</v>
      </c>
      <c r="K172" s="182">
        <v>11</v>
      </c>
      <c r="L172" s="183">
        <v>0</v>
      </c>
      <c r="M172" s="267"/>
      <c r="N172" s="267"/>
      <c r="O172" s="268"/>
      <c r="P172" s="242">
        <f t="shared" si="5"/>
        <v>0</v>
      </c>
      <c r="Q172" s="242"/>
      <c r="R172" s="36"/>
      <c r="T172" s="176" t="s">
        <v>23</v>
      </c>
      <c r="U172" s="43" t="s">
        <v>47</v>
      </c>
      <c r="V172" s="123">
        <f t="shared" si="6"/>
        <v>0</v>
      </c>
      <c r="W172" s="123">
        <f t="shared" si="7"/>
        <v>0</v>
      </c>
      <c r="X172" s="123">
        <f t="shared" si="8"/>
        <v>0</v>
      </c>
      <c r="Y172" s="35"/>
      <c r="Z172" s="177">
        <f t="shared" si="9"/>
        <v>0</v>
      </c>
      <c r="AA172" s="177">
        <v>0</v>
      </c>
      <c r="AB172" s="177">
        <f t="shared" si="10"/>
        <v>0</v>
      </c>
      <c r="AC172" s="177">
        <v>0</v>
      </c>
      <c r="AD172" s="178">
        <f t="shared" si="11"/>
        <v>0</v>
      </c>
      <c r="AR172" s="17" t="s">
        <v>196</v>
      </c>
      <c r="AT172" s="17" t="s">
        <v>193</v>
      </c>
      <c r="AU172" s="17" t="s">
        <v>111</v>
      </c>
      <c r="AY172" s="17" t="s">
        <v>167</v>
      </c>
      <c r="BE172" s="110">
        <f t="shared" si="12"/>
        <v>0</v>
      </c>
      <c r="BF172" s="110">
        <f t="shared" si="13"/>
        <v>0</v>
      </c>
      <c r="BG172" s="110">
        <f t="shared" si="14"/>
        <v>0</v>
      </c>
      <c r="BH172" s="110">
        <f t="shared" si="15"/>
        <v>0</v>
      </c>
      <c r="BI172" s="110">
        <f t="shared" si="16"/>
        <v>0</v>
      </c>
      <c r="BJ172" s="17" t="s">
        <v>92</v>
      </c>
      <c r="BK172" s="110">
        <f t="shared" si="17"/>
        <v>0</v>
      </c>
      <c r="BL172" s="17" t="s">
        <v>183</v>
      </c>
      <c r="BM172" s="17" t="s">
        <v>306</v>
      </c>
    </row>
    <row r="173" spans="2:65" s="1" customFormat="1" ht="31.5" customHeight="1">
      <c r="B173" s="34"/>
      <c r="C173" s="171" t="s">
        <v>307</v>
      </c>
      <c r="D173" s="171" t="s">
        <v>168</v>
      </c>
      <c r="E173" s="172" t="s">
        <v>308</v>
      </c>
      <c r="F173" s="261" t="s">
        <v>309</v>
      </c>
      <c r="G173" s="261"/>
      <c r="H173" s="261"/>
      <c r="I173" s="261"/>
      <c r="J173" s="173" t="s">
        <v>171</v>
      </c>
      <c r="K173" s="174">
        <v>18</v>
      </c>
      <c r="L173" s="175">
        <v>0</v>
      </c>
      <c r="M173" s="262">
        <v>0</v>
      </c>
      <c r="N173" s="263"/>
      <c r="O173" s="263"/>
      <c r="P173" s="242">
        <f t="shared" si="5"/>
        <v>0</v>
      </c>
      <c r="Q173" s="242"/>
      <c r="R173" s="36"/>
      <c r="T173" s="176" t="s">
        <v>23</v>
      </c>
      <c r="U173" s="43" t="s">
        <v>47</v>
      </c>
      <c r="V173" s="123">
        <f t="shared" si="6"/>
        <v>0</v>
      </c>
      <c r="W173" s="123">
        <f t="shared" si="7"/>
        <v>0</v>
      </c>
      <c r="X173" s="123">
        <f t="shared" si="8"/>
        <v>0</v>
      </c>
      <c r="Y173" s="35"/>
      <c r="Z173" s="177">
        <f t="shared" si="9"/>
        <v>0</v>
      </c>
      <c r="AA173" s="177">
        <v>0</v>
      </c>
      <c r="AB173" s="177">
        <f t="shared" si="10"/>
        <v>0</v>
      </c>
      <c r="AC173" s="177">
        <v>0</v>
      </c>
      <c r="AD173" s="178">
        <f t="shared" si="11"/>
        <v>0</v>
      </c>
      <c r="AR173" s="17" t="s">
        <v>183</v>
      </c>
      <c r="AT173" s="17" t="s">
        <v>168</v>
      </c>
      <c r="AU173" s="17" t="s">
        <v>111</v>
      </c>
      <c r="AY173" s="17" t="s">
        <v>167</v>
      </c>
      <c r="BE173" s="110">
        <f t="shared" si="12"/>
        <v>0</v>
      </c>
      <c r="BF173" s="110">
        <f t="shared" si="13"/>
        <v>0</v>
      </c>
      <c r="BG173" s="110">
        <f t="shared" si="14"/>
        <v>0</v>
      </c>
      <c r="BH173" s="110">
        <f t="shared" si="15"/>
        <v>0</v>
      </c>
      <c r="BI173" s="110">
        <f t="shared" si="16"/>
        <v>0</v>
      </c>
      <c r="BJ173" s="17" t="s">
        <v>92</v>
      </c>
      <c r="BK173" s="110">
        <f t="shared" si="17"/>
        <v>0</v>
      </c>
      <c r="BL173" s="17" t="s">
        <v>183</v>
      </c>
      <c r="BM173" s="17" t="s">
        <v>310</v>
      </c>
    </row>
    <row r="174" spans="2:65" s="1" customFormat="1" ht="31.5" customHeight="1">
      <c r="B174" s="34"/>
      <c r="C174" s="179" t="s">
        <v>311</v>
      </c>
      <c r="D174" s="179" t="s">
        <v>193</v>
      </c>
      <c r="E174" s="180" t="s">
        <v>312</v>
      </c>
      <c r="F174" s="266" t="s">
        <v>313</v>
      </c>
      <c r="G174" s="266"/>
      <c r="H174" s="266"/>
      <c r="I174" s="266"/>
      <c r="J174" s="181" t="s">
        <v>171</v>
      </c>
      <c r="K174" s="182">
        <v>18</v>
      </c>
      <c r="L174" s="183">
        <v>0</v>
      </c>
      <c r="M174" s="267"/>
      <c r="N174" s="267"/>
      <c r="O174" s="268"/>
      <c r="P174" s="242">
        <f t="shared" si="5"/>
        <v>0</v>
      </c>
      <c r="Q174" s="242"/>
      <c r="R174" s="36"/>
      <c r="T174" s="176" t="s">
        <v>23</v>
      </c>
      <c r="U174" s="43" t="s">
        <v>47</v>
      </c>
      <c r="V174" s="123">
        <f t="shared" si="6"/>
        <v>0</v>
      </c>
      <c r="W174" s="123">
        <f t="shared" si="7"/>
        <v>0</v>
      </c>
      <c r="X174" s="123">
        <f t="shared" si="8"/>
        <v>0</v>
      </c>
      <c r="Y174" s="35"/>
      <c r="Z174" s="177">
        <f t="shared" si="9"/>
        <v>0</v>
      </c>
      <c r="AA174" s="177">
        <v>0</v>
      </c>
      <c r="AB174" s="177">
        <f t="shared" si="10"/>
        <v>0</v>
      </c>
      <c r="AC174" s="177">
        <v>0</v>
      </c>
      <c r="AD174" s="178">
        <f t="shared" si="11"/>
        <v>0</v>
      </c>
      <c r="AR174" s="17" t="s">
        <v>196</v>
      </c>
      <c r="AT174" s="17" t="s">
        <v>193</v>
      </c>
      <c r="AU174" s="17" t="s">
        <v>111</v>
      </c>
      <c r="AY174" s="17" t="s">
        <v>167</v>
      </c>
      <c r="BE174" s="110">
        <f t="shared" si="12"/>
        <v>0</v>
      </c>
      <c r="BF174" s="110">
        <f t="shared" si="13"/>
        <v>0</v>
      </c>
      <c r="BG174" s="110">
        <f t="shared" si="14"/>
        <v>0</v>
      </c>
      <c r="BH174" s="110">
        <f t="shared" si="15"/>
        <v>0</v>
      </c>
      <c r="BI174" s="110">
        <f t="shared" si="16"/>
        <v>0</v>
      </c>
      <c r="BJ174" s="17" t="s">
        <v>92</v>
      </c>
      <c r="BK174" s="110">
        <f t="shared" si="17"/>
        <v>0</v>
      </c>
      <c r="BL174" s="17" t="s">
        <v>183</v>
      </c>
      <c r="BM174" s="17" t="s">
        <v>314</v>
      </c>
    </row>
    <row r="175" spans="2:65" s="1" customFormat="1" ht="31.5" customHeight="1">
      <c r="B175" s="34"/>
      <c r="C175" s="171" t="s">
        <v>315</v>
      </c>
      <c r="D175" s="171" t="s">
        <v>168</v>
      </c>
      <c r="E175" s="172" t="s">
        <v>316</v>
      </c>
      <c r="F175" s="261" t="s">
        <v>317</v>
      </c>
      <c r="G175" s="261"/>
      <c r="H175" s="261"/>
      <c r="I175" s="261"/>
      <c r="J175" s="173" t="s">
        <v>171</v>
      </c>
      <c r="K175" s="174">
        <v>4</v>
      </c>
      <c r="L175" s="175">
        <v>0</v>
      </c>
      <c r="M175" s="262">
        <v>0</v>
      </c>
      <c r="N175" s="263"/>
      <c r="O175" s="263"/>
      <c r="P175" s="242">
        <f t="shared" ref="P175:P211" si="18">ROUND(V175*K175,2)</f>
        <v>0</v>
      </c>
      <c r="Q175" s="242"/>
      <c r="R175" s="36"/>
      <c r="T175" s="176" t="s">
        <v>23</v>
      </c>
      <c r="U175" s="43" t="s">
        <v>47</v>
      </c>
      <c r="V175" s="123">
        <f t="shared" ref="V175:V211" si="19">L175+M175</f>
        <v>0</v>
      </c>
      <c r="W175" s="123">
        <f t="shared" ref="W175:W211" si="20">ROUND(L175*K175,2)</f>
        <v>0</v>
      </c>
      <c r="X175" s="123">
        <f t="shared" ref="X175:X211" si="21">ROUND(M175*K175,2)</f>
        <v>0</v>
      </c>
      <c r="Y175" s="35"/>
      <c r="Z175" s="177">
        <f t="shared" ref="Z175:Z206" si="22">Y175*K175</f>
        <v>0</v>
      </c>
      <c r="AA175" s="177">
        <v>0</v>
      </c>
      <c r="AB175" s="177">
        <f t="shared" ref="AB175:AB206" si="23">AA175*K175</f>
        <v>0</v>
      </c>
      <c r="AC175" s="177">
        <v>0</v>
      </c>
      <c r="AD175" s="178">
        <f t="shared" ref="AD175:AD206" si="24">AC175*K175</f>
        <v>0</v>
      </c>
      <c r="AR175" s="17" t="s">
        <v>183</v>
      </c>
      <c r="AT175" s="17" t="s">
        <v>168</v>
      </c>
      <c r="AU175" s="17" t="s">
        <v>111</v>
      </c>
      <c r="AY175" s="17" t="s">
        <v>167</v>
      </c>
      <c r="BE175" s="110">
        <f t="shared" ref="BE175:BE211" si="25">IF(U175="základní",P175,0)</f>
        <v>0</v>
      </c>
      <c r="BF175" s="110">
        <f t="shared" ref="BF175:BF211" si="26">IF(U175="snížená",P175,0)</f>
        <v>0</v>
      </c>
      <c r="BG175" s="110">
        <f t="shared" ref="BG175:BG211" si="27">IF(U175="zákl. přenesená",P175,0)</f>
        <v>0</v>
      </c>
      <c r="BH175" s="110">
        <f t="shared" ref="BH175:BH211" si="28">IF(U175="sníž. přenesená",P175,0)</f>
        <v>0</v>
      </c>
      <c r="BI175" s="110">
        <f t="shared" ref="BI175:BI211" si="29">IF(U175="nulová",P175,0)</f>
        <v>0</v>
      </c>
      <c r="BJ175" s="17" t="s">
        <v>92</v>
      </c>
      <c r="BK175" s="110">
        <f t="shared" ref="BK175:BK211" si="30">ROUND(V175*K175,2)</f>
        <v>0</v>
      </c>
      <c r="BL175" s="17" t="s">
        <v>183</v>
      </c>
      <c r="BM175" s="17" t="s">
        <v>318</v>
      </c>
    </row>
    <row r="176" spans="2:65" s="1" customFormat="1" ht="22.5" customHeight="1">
      <c r="B176" s="34"/>
      <c r="C176" s="179" t="s">
        <v>319</v>
      </c>
      <c r="D176" s="179" t="s">
        <v>193</v>
      </c>
      <c r="E176" s="180" t="s">
        <v>320</v>
      </c>
      <c r="F176" s="266" t="s">
        <v>321</v>
      </c>
      <c r="G176" s="266"/>
      <c r="H176" s="266"/>
      <c r="I176" s="266"/>
      <c r="J176" s="181" t="s">
        <v>205</v>
      </c>
      <c r="K176" s="182">
        <v>4</v>
      </c>
      <c r="L176" s="183">
        <v>0</v>
      </c>
      <c r="M176" s="267"/>
      <c r="N176" s="267"/>
      <c r="O176" s="268"/>
      <c r="P176" s="242">
        <f t="shared" si="18"/>
        <v>0</v>
      </c>
      <c r="Q176" s="242"/>
      <c r="R176" s="36"/>
      <c r="T176" s="176" t="s">
        <v>23</v>
      </c>
      <c r="U176" s="43" t="s">
        <v>47</v>
      </c>
      <c r="V176" s="123">
        <f t="shared" si="19"/>
        <v>0</v>
      </c>
      <c r="W176" s="123">
        <f t="shared" si="20"/>
        <v>0</v>
      </c>
      <c r="X176" s="123">
        <f t="shared" si="21"/>
        <v>0</v>
      </c>
      <c r="Y176" s="35"/>
      <c r="Z176" s="177">
        <f t="shared" si="22"/>
        <v>0</v>
      </c>
      <c r="AA176" s="177">
        <v>0</v>
      </c>
      <c r="AB176" s="177">
        <f t="shared" si="23"/>
        <v>0</v>
      </c>
      <c r="AC176" s="177">
        <v>0</v>
      </c>
      <c r="AD176" s="178">
        <f t="shared" si="24"/>
        <v>0</v>
      </c>
      <c r="AR176" s="17" t="s">
        <v>196</v>
      </c>
      <c r="AT176" s="17" t="s">
        <v>193</v>
      </c>
      <c r="AU176" s="17" t="s">
        <v>111</v>
      </c>
      <c r="AY176" s="17" t="s">
        <v>167</v>
      </c>
      <c r="BE176" s="110">
        <f t="shared" si="25"/>
        <v>0</v>
      </c>
      <c r="BF176" s="110">
        <f t="shared" si="26"/>
        <v>0</v>
      </c>
      <c r="BG176" s="110">
        <f t="shared" si="27"/>
        <v>0</v>
      </c>
      <c r="BH176" s="110">
        <f t="shared" si="28"/>
        <v>0</v>
      </c>
      <c r="BI176" s="110">
        <f t="shared" si="29"/>
        <v>0</v>
      </c>
      <c r="BJ176" s="17" t="s">
        <v>92</v>
      </c>
      <c r="BK176" s="110">
        <f t="shared" si="30"/>
        <v>0</v>
      </c>
      <c r="BL176" s="17" t="s">
        <v>183</v>
      </c>
      <c r="BM176" s="17" t="s">
        <v>322</v>
      </c>
    </row>
    <row r="177" spans="2:65" s="1" customFormat="1" ht="31.5" customHeight="1">
      <c r="B177" s="34"/>
      <c r="C177" s="171" t="s">
        <v>323</v>
      </c>
      <c r="D177" s="171" t="s">
        <v>168</v>
      </c>
      <c r="E177" s="172" t="s">
        <v>324</v>
      </c>
      <c r="F177" s="261" t="s">
        <v>325</v>
      </c>
      <c r="G177" s="261"/>
      <c r="H177" s="261"/>
      <c r="I177" s="261"/>
      <c r="J177" s="173" t="s">
        <v>171</v>
      </c>
      <c r="K177" s="174">
        <v>1</v>
      </c>
      <c r="L177" s="175">
        <v>0</v>
      </c>
      <c r="M177" s="262">
        <v>0</v>
      </c>
      <c r="N177" s="263"/>
      <c r="O177" s="263"/>
      <c r="P177" s="242">
        <f t="shared" si="18"/>
        <v>0</v>
      </c>
      <c r="Q177" s="242"/>
      <c r="R177" s="36"/>
      <c r="T177" s="176" t="s">
        <v>23</v>
      </c>
      <c r="U177" s="43" t="s">
        <v>47</v>
      </c>
      <c r="V177" s="123">
        <f t="shared" si="19"/>
        <v>0</v>
      </c>
      <c r="W177" s="123">
        <f t="shared" si="20"/>
        <v>0</v>
      </c>
      <c r="X177" s="123">
        <f t="shared" si="21"/>
        <v>0</v>
      </c>
      <c r="Y177" s="35"/>
      <c r="Z177" s="177">
        <f t="shared" si="22"/>
        <v>0</v>
      </c>
      <c r="AA177" s="177">
        <v>0</v>
      </c>
      <c r="AB177" s="177">
        <f t="shared" si="23"/>
        <v>0</v>
      </c>
      <c r="AC177" s="177">
        <v>0</v>
      </c>
      <c r="AD177" s="178">
        <f t="shared" si="24"/>
        <v>0</v>
      </c>
      <c r="AR177" s="17" t="s">
        <v>183</v>
      </c>
      <c r="AT177" s="17" t="s">
        <v>168</v>
      </c>
      <c r="AU177" s="17" t="s">
        <v>111</v>
      </c>
      <c r="AY177" s="17" t="s">
        <v>167</v>
      </c>
      <c r="BE177" s="110">
        <f t="shared" si="25"/>
        <v>0</v>
      </c>
      <c r="BF177" s="110">
        <f t="shared" si="26"/>
        <v>0</v>
      </c>
      <c r="BG177" s="110">
        <f t="shared" si="27"/>
        <v>0</v>
      </c>
      <c r="BH177" s="110">
        <f t="shared" si="28"/>
        <v>0</v>
      </c>
      <c r="BI177" s="110">
        <f t="shared" si="29"/>
        <v>0</v>
      </c>
      <c r="BJ177" s="17" t="s">
        <v>92</v>
      </c>
      <c r="BK177" s="110">
        <f t="shared" si="30"/>
        <v>0</v>
      </c>
      <c r="BL177" s="17" t="s">
        <v>183</v>
      </c>
      <c r="BM177" s="17" t="s">
        <v>326</v>
      </c>
    </row>
    <row r="178" spans="2:65" s="1" customFormat="1" ht="31.5" customHeight="1">
      <c r="B178" s="34"/>
      <c r="C178" s="179" t="s">
        <v>327</v>
      </c>
      <c r="D178" s="179" t="s">
        <v>193</v>
      </c>
      <c r="E178" s="180" t="s">
        <v>328</v>
      </c>
      <c r="F178" s="266" t="s">
        <v>329</v>
      </c>
      <c r="G178" s="266"/>
      <c r="H178" s="266"/>
      <c r="I178" s="266"/>
      <c r="J178" s="181" t="s">
        <v>205</v>
      </c>
      <c r="K178" s="182">
        <v>1</v>
      </c>
      <c r="L178" s="183">
        <v>0</v>
      </c>
      <c r="M178" s="267"/>
      <c r="N178" s="267"/>
      <c r="O178" s="268"/>
      <c r="P178" s="242">
        <f t="shared" si="18"/>
        <v>0</v>
      </c>
      <c r="Q178" s="242"/>
      <c r="R178" s="36"/>
      <c r="T178" s="176" t="s">
        <v>23</v>
      </c>
      <c r="U178" s="43" t="s">
        <v>47</v>
      </c>
      <c r="V178" s="123">
        <f t="shared" si="19"/>
        <v>0</v>
      </c>
      <c r="W178" s="123">
        <f t="shared" si="20"/>
        <v>0</v>
      </c>
      <c r="X178" s="123">
        <f t="shared" si="21"/>
        <v>0</v>
      </c>
      <c r="Y178" s="35"/>
      <c r="Z178" s="177">
        <f t="shared" si="22"/>
        <v>0</v>
      </c>
      <c r="AA178" s="177">
        <v>0</v>
      </c>
      <c r="AB178" s="177">
        <f t="shared" si="23"/>
        <v>0</v>
      </c>
      <c r="AC178" s="177">
        <v>0</v>
      </c>
      <c r="AD178" s="178">
        <f t="shared" si="24"/>
        <v>0</v>
      </c>
      <c r="AR178" s="17" t="s">
        <v>196</v>
      </c>
      <c r="AT178" s="17" t="s">
        <v>193</v>
      </c>
      <c r="AU178" s="17" t="s">
        <v>111</v>
      </c>
      <c r="AY178" s="17" t="s">
        <v>167</v>
      </c>
      <c r="BE178" s="110">
        <f t="shared" si="25"/>
        <v>0</v>
      </c>
      <c r="BF178" s="110">
        <f t="shared" si="26"/>
        <v>0</v>
      </c>
      <c r="BG178" s="110">
        <f t="shared" si="27"/>
        <v>0</v>
      </c>
      <c r="BH178" s="110">
        <f t="shared" si="28"/>
        <v>0</v>
      </c>
      <c r="BI178" s="110">
        <f t="shared" si="29"/>
        <v>0</v>
      </c>
      <c r="BJ178" s="17" t="s">
        <v>92</v>
      </c>
      <c r="BK178" s="110">
        <f t="shared" si="30"/>
        <v>0</v>
      </c>
      <c r="BL178" s="17" t="s">
        <v>183</v>
      </c>
      <c r="BM178" s="17" t="s">
        <v>330</v>
      </c>
    </row>
    <row r="179" spans="2:65" s="1" customFormat="1" ht="31.5" customHeight="1">
      <c r="B179" s="34"/>
      <c r="C179" s="171" t="s">
        <v>331</v>
      </c>
      <c r="D179" s="171" t="s">
        <v>168</v>
      </c>
      <c r="E179" s="172" t="s">
        <v>332</v>
      </c>
      <c r="F179" s="261" t="s">
        <v>333</v>
      </c>
      <c r="G179" s="261"/>
      <c r="H179" s="261"/>
      <c r="I179" s="261"/>
      <c r="J179" s="173" t="s">
        <v>171</v>
      </c>
      <c r="K179" s="174">
        <v>6</v>
      </c>
      <c r="L179" s="175">
        <v>0</v>
      </c>
      <c r="M179" s="262">
        <v>0</v>
      </c>
      <c r="N179" s="263"/>
      <c r="O179" s="263"/>
      <c r="P179" s="242">
        <f t="shared" si="18"/>
        <v>0</v>
      </c>
      <c r="Q179" s="242"/>
      <c r="R179" s="36"/>
      <c r="T179" s="176" t="s">
        <v>23</v>
      </c>
      <c r="U179" s="43" t="s">
        <v>47</v>
      </c>
      <c r="V179" s="123">
        <f t="shared" si="19"/>
        <v>0</v>
      </c>
      <c r="W179" s="123">
        <f t="shared" si="20"/>
        <v>0</v>
      </c>
      <c r="X179" s="123">
        <f t="shared" si="21"/>
        <v>0</v>
      </c>
      <c r="Y179" s="35"/>
      <c r="Z179" s="177">
        <f t="shared" si="22"/>
        <v>0</v>
      </c>
      <c r="AA179" s="177">
        <v>0</v>
      </c>
      <c r="AB179" s="177">
        <f t="shared" si="23"/>
        <v>0</v>
      </c>
      <c r="AC179" s="177">
        <v>0</v>
      </c>
      <c r="AD179" s="178">
        <f t="shared" si="24"/>
        <v>0</v>
      </c>
      <c r="AR179" s="17" t="s">
        <v>183</v>
      </c>
      <c r="AT179" s="17" t="s">
        <v>168</v>
      </c>
      <c r="AU179" s="17" t="s">
        <v>111</v>
      </c>
      <c r="AY179" s="17" t="s">
        <v>167</v>
      </c>
      <c r="BE179" s="110">
        <f t="shared" si="25"/>
        <v>0</v>
      </c>
      <c r="BF179" s="110">
        <f t="shared" si="26"/>
        <v>0</v>
      </c>
      <c r="BG179" s="110">
        <f t="shared" si="27"/>
        <v>0</v>
      </c>
      <c r="BH179" s="110">
        <f t="shared" si="28"/>
        <v>0</v>
      </c>
      <c r="BI179" s="110">
        <f t="shared" si="29"/>
        <v>0</v>
      </c>
      <c r="BJ179" s="17" t="s">
        <v>92</v>
      </c>
      <c r="BK179" s="110">
        <f t="shared" si="30"/>
        <v>0</v>
      </c>
      <c r="BL179" s="17" t="s">
        <v>183</v>
      </c>
      <c r="BM179" s="17" t="s">
        <v>334</v>
      </c>
    </row>
    <row r="180" spans="2:65" s="1" customFormat="1" ht="31.5" customHeight="1">
      <c r="B180" s="34"/>
      <c r="C180" s="179" t="s">
        <v>335</v>
      </c>
      <c r="D180" s="179" t="s">
        <v>193</v>
      </c>
      <c r="E180" s="180" t="s">
        <v>336</v>
      </c>
      <c r="F180" s="266" t="s">
        <v>337</v>
      </c>
      <c r="G180" s="266"/>
      <c r="H180" s="266"/>
      <c r="I180" s="266"/>
      <c r="J180" s="181" t="s">
        <v>171</v>
      </c>
      <c r="K180" s="182">
        <v>6</v>
      </c>
      <c r="L180" s="183">
        <v>0</v>
      </c>
      <c r="M180" s="267"/>
      <c r="N180" s="267"/>
      <c r="O180" s="268"/>
      <c r="P180" s="242">
        <f t="shared" si="18"/>
        <v>0</v>
      </c>
      <c r="Q180" s="242"/>
      <c r="R180" s="36"/>
      <c r="T180" s="176" t="s">
        <v>23</v>
      </c>
      <c r="U180" s="43" t="s">
        <v>47</v>
      </c>
      <c r="V180" s="123">
        <f t="shared" si="19"/>
        <v>0</v>
      </c>
      <c r="W180" s="123">
        <f t="shared" si="20"/>
        <v>0</v>
      </c>
      <c r="X180" s="123">
        <f t="shared" si="21"/>
        <v>0</v>
      </c>
      <c r="Y180" s="35"/>
      <c r="Z180" s="177">
        <f t="shared" si="22"/>
        <v>0</v>
      </c>
      <c r="AA180" s="177">
        <v>0</v>
      </c>
      <c r="AB180" s="177">
        <f t="shared" si="23"/>
        <v>0</v>
      </c>
      <c r="AC180" s="177">
        <v>0</v>
      </c>
      <c r="AD180" s="178">
        <f t="shared" si="24"/>
        <v>0</v>
      </c>
      <c r="AR180" s="17" t="s">
        <v>196</v>
      </c>
      <c r="AT180" s="17" t="s">
        <v>193</v>
      </c>
      <c r="AU180" s="17" t="s">
        <v>111</v>
      </c>
      <c r="AY180" s="17" t="s">
        <v>167</v>
      </c>
      <c r="BE180" s="110">
        <f t="shared" si="25"/>
        <v>0</v>
      </c>
      <c r="BF180" s="110">
        <f t="shared" si="26"/>
        <v>0</v>
      </c>
      <c r="BG180" s="110">
        <f t="shared" si="27"/>
        <v>0</v>
      </c>
      <c r="BH180" s="110">
        <f t="shared" si="28"/>
        <v>0</v>
      </c>
      <c r="BI180" s="110">
        <f t="shared" si="29"/>
        <v>0</v>
      </c>
      <c r="BJ180" s="17" t="s">
        <v>92</v>
      </c>
      <c r="BK180" s="110">
        <f t="shared" si="30"/>
        <v>0</v>
      </c>
      <c r="BL180" s="17" t="s">
        <v>183</v>
      </c>
      <c r="BM180" s="17" t="s">
        <v>338</v>
      </c>
    </row>
    <row r="181" spans="2:65" s="1" customFormat="1" ht="31.5" customHeight="1">
      <c r="B181" s="34"/>
      <c r="C181" s="171" t="s">
        <v>339</v>
      </c>
      <c r="D181" s="171" t="s">
        <v>168</v>
      </c>
      <c r="E181" s="172" t="s">
        <v>340</v>
      </c>
      <c r="F181" s="261" t="s">
        <v>341</v>
      </c>
      <c r="G181" s="261"/>
      <c r="H181" s="261"/>
      <c r="I181" s="261"/>
      <c r="J181" s="173" t="s">
        <v>171</v>
      </c>
      <c r="K181" s="174">
        <v>148</v>
      </c>
      <c r="L181" s="175">
        <v>0</v>
      </c>
      <c r="M181" s="262">
        <v>0</v>
      </c>
      <c r="N181" s="263"/>
      <c r="O181" s="263"/>
      <c r="P181" s="242">
        <f t="shared" si="18"/>
        <v>0</v>
      </c>
      <c r="Q181" s="242"/>
      <c r="R181" s="36"/>
      <c r="T181" s="176" t="s">
        <v>23</v>
      </c>
      <c r="U181" s="43" t="s">
        <v>47</v>
      </c>
      <c r="V181" s="123">
        <f t="shared" si="19"/>
        <v>0</v>
      </c>
      <c r="W181" s="123">
        <f t="shared" si="20"/>
        <v>0</v>
      </c>
      <c r="X181" s="123">
        <f t="shared" si="21"/>
        <v>0</v>
      </c>
      <c r="Y181" s="35"/>
      <c r="Z181" s="177">
        <f t="shared" si="22"/>
        <v>0</v>
      </c>
      <c r="AA181" s="177">
        <v>0</v>
      </c>
      <c r="AB181" s="177">
        <f t="shared" si="23"/>
        <v>0</v>
      </c>
      <c r="AC181" s="177">
        <v>0</v>
      </c>
      <c r="AD181" s="178">
        <f t="shared" si="24"/>
        <v>0</v>
      </c>
      <c r="AR181" s="17" t="s">
        <v>183</v>
      </c>
      <c r="AT181" s="17" t="s">
        <v>168</v>
      </c>
      <c r="AU181" s="17" t="s">
        <v>111</v>
      </c>
      <c r="AY181" s="17" t="s">
        <v>167</v>
      </c>
      <c r="BE181" s="110">
        <f t="shared" si="25"/>
        <v>0</v>
      </c>
      <c r="BF181" s="110">
        <f t="shared" si="26"/>
        <v>0</v>
      </c>
      <c r="BG181" s="110">
        <f t="shared" si="27"/>
        <v>0</v>
      </c>
      <c r="BH181" s="110">
        <f t="shared" si="28"/>
        <v>0</v>
      </c>
      <c r="BI181" s="110">
        <f t="shared" si="29"/>
        <v>0</v>
      </c>
      <c r="BJ181" s="17" t="s">
        <v>92</v>
      </c>
      <c r="BK181" s="110">
        <f t="shared" si="30"/>
        <v>0</v>
      </c>
      <c r="BL181" s="17" t="s">
        <v>183</v>
      </c>
      <c r="BM181" s="17" t="s">
        <v>342</v>
      </c>
    </row>
    <row r="182" spans="2:65" s="1" customFormat="1" ht="31.5" customHeight="1">
      <c r="B182" s="34"/>
      <c r="C182" s="179" t="s">
        <v>343</v>
      </c>
      <c r="D182" s="179" t="s">
        <v>193</v>
      </c>
      <c r="E182" s="180" t="s">
        <v>344</v>
      </c>
      <c r="F182" s="266" t="s">
        <v>345</v>
      </c>
      <c r="G182" s="266"/>
      <c r="H182" s="266"/>
      <c r="I182" s="266"/>
      <c r="J182" s="181" t="s">
        <v>205</v>
      </c>
      <c r="K182" s="182">
        <v>119</v>
      </c>
      <c r="L182" s="183">
        <v>0</v>
      </c>
      <c r="M182" s="267"/>
      <c r="N182" s="267"/>
      <c r="O182" s="268"/>
      <c r="P182" s="242">
        <f t="shared" si="18"/>
        <v>0</v>
      </c>
      <c r="Q182" s="242"/>
      <c r="R182" s="36"/>
      <c r="T182" s="176" t="s">
        <v>23</v>
      </c>
      <c r="U182" s="43" t="s">
        <v>47</v>
      </c>
      <c r="V182" s="123">
        <f t="shared" si="19"/>
        <v>0</v>
      </c>
      <c r="W182" s="123">
        <f t="shared" si="20"/>
        <v>0</v>
      </c>
      <c r="X182" s="123">
        <f t="shared" si="21"/>
        <v>0</v>
      </c>
      <c r="Y182" s="35"/>
      <c r="Z182" s="177">
        <f t="shared" si="22"/>
        <v>0</v>
      </c>
      <c r="AA182" s="177">
        <v>0</v>
      </c>
      <c r="AB182" s="177">
        <f t="shared" si="23"/>
        <v>0</v>
      </c>
      <c r="AC182" s="177">
        <v>0</v>
      </c>
      <c r="AD182" s="178">
        <f t="shared" si="24"/>
        <v>0</v>
      </c>
      <c r="AR182" s="17" t="s">
        <v>196</v>
      </c>
      <c r="AT182" s="17" t="s">
        <v>193</v>
      </c>
      <c r="AU182" s="17" t="s">
        <v>111</v>
      </c>
      <c r="AY182" s="17" t="s">
        <v>167</v>
      </c>
      <c r="BE182" s="110">
        <f t="shared" si="25"/>
        <v>0</v>
      </c>
      <c r="BF182" s="110">
        <f t="shared" si="26"/>
        <v>0</v>
      </c>
      <c r="BG182" s="110">
        <f t="shared" si="27"/>
        <v>0</v>
      </c>
      <c r="BH182" s="110">
        <f t="shared" si="28"/>
        <v>0</v>
      </c>
      <c r="BI182" s="110">
        <f t="shared" si="29"/>
        <v>0</v>
      </c>
      <c r="BJ182" s="17" t="s">
        <v>92</v>
      </c>
      <c r="BK182" s="110">
        <f t="shared" si="30"/>
        <v>0</v>
      </c>
      <c r="BL182" s="17" t="s">
        <v>183</v>
      </c>
      <c r="BM182" s="17" t="s">
        <v>346</v>
      </c>
    </row>
    <row r="183" spans="2:65" s="1" customFormat="1" ht="31.5" customHeight="1">
      <c r="B183" s="34"/>
      <c r="C183" s="179" t="s">
        <v>347</v>
      </c>
      <c r="D183" s="179" t="s">
        <v>193</v>
      </c>
      <c r="E183" s="180" t="s">
        <v>348</v>
      </c>
      <c r="F183" s="266" t="s">
        <v>349</v>
      </c>
      <c r="G183" s="266"/>
      <c r="H183" s="266"/>
      <c r="I183" s="266"/>
      <c r="J183" s="181" t="s">
        <v>205</v>
      </c>
      <c r="K183" s="182">
        <v>29</v>
      </c>
      <c r="L183" s="183">
        <v>0</v>
      </c>
      <c r="M183" s="267"/>
      <c r="N183" s="267"/>
      <c r="O183" s="268"/>
      <c r="P183" s="242">
        <f t="shared" si="18"/>
        <v>0</v>
      </c>
      <c r="Q183" s="242"/>
      <c r="R183" s="36"/>
      <c r="T183" s="176" t="s">
        <v>23</v>
      </c>
      <c r="U183" s="43" t="s">
        <v>47</v>
      </c>
      <c r="V183" s="123">
        <f t="shared" si="19"/>
        <v>0</v>
      </c>
      <c r="W183" s="123">
        <f t="shared" si="20"/>
        <v>0</v>
      </c>
      <c r="X183" s="123">
        <f t="shared" si="21"/>
        <v>0</v>
      </c>
      <c r="Y183" s="35"/>
      <c r="Z183" s="177">
        <f t="shared" si="22"/>
        <v>0</v>
      </c>
      <c r="AA183" s="177">
        <v>0</v>
      </c>
      <c r="AB183" s="177">
        <f t="shared" si="23"/>
        <v>0</v>
      </c>
      <c r="AC183" s="177">
        <v>0</v>
      </c>
      <c r="AD183" s="178">
        <f t="shared" si="24"/>
        <v>0</v>
      </c>
      <c r="AR183" s="17" t="s">
        <v>196</v>
      </c>
      <c r="AT183" s="17" t="s">
        <v>193</v>
      </c>
      <c r="AU183" s="17" t="s">
        <v>111</v>
      </c>
      <c r="AY183" s="17" t="s">
        <v>167</v>
      </c>
      <c r="BE183" s="110">
        <f t="shared" si="25"/>
        <v>0</v>
      </c>
      <c r="BF183" s="110">
        <f t="shared" si="26"/>
        <v>0</v>
      </c>
      <c r="BG183" s="110">
        <f t="shared" si="27"/>
        <v>0</v>
      </c>
      <c r="BH183" s="110">
        <f t="shared" si="28"/>
        <v>0</v>
      </c>
      <c r="BI183" s="110">
        <f t="shared" si="29"/>
        <v>0</v>
      </c>
      <c r="BJ183" s="17" t="s">
        <v>92</v>
      </c>
      <c r="BK183" s="110">
        <f t="shared" si="30"/>
        <v>0</v>
      </c>
      <c r="BL183" s="17" t="s">
        <v>183</v>
      </c>
      <c r="BM183" s="17" t="s">
        <v>350</v>
      </c>
    </row>
    <row r="184" spans="2:65" s="1" customFormat="1" ht="44.25" customHeight="1">
      <c r="B184" s="34"/>
      <c r="C184" s="171" t="s">
        <v>351</v>
      </c>
      <c r="D184" s="171" t="s">
        <v>168</v>
      </c>
      <c r="E184" s="172" t="s">
        <v>352</v>
      </c>
      <c r="F184" s="261" t="s">
        <v>353</v>
      </c>
      <c r="G184" s="261"/>
      <c r="H184" s="261"/>
      <c r="I184" s="261"/>
      <c r="J184" s="173" t="s">
        <v>171</v>
      </c>
      <c r="K184" s="174">
        <v>27</v>
      </c>
      <c r="L184" s="175">
        <v>0</v>
      </c>
      <c r="M184" s="262">
        <v>0</v>
      </c>
      <c r="N184" s="263"/>
      <c r="O184" s="263"/>
      <c r="P184" s="242">
        <f t="shared" si="18"/>
        <v>0</v>
      </c>
      <c r="Q184" s="242"/>
      <c r="R184" s="36"/>
      <c r="T184" s="176" t="s">
        <v>23</v>
      </c>
      <c r="U184" s="43" t="s">
        <v>47</v>
      </c>
      <c r="V184" s="123">
        <f t="shared" si="19"/>
        <v>0</v>
      </c>
      <c r="W184" s="123">
        <f t="shared" si="20"/>
        <v>0</v>
      </c>
      <c r="X184" s="123">
        <f t="shared" si="21"/>
        <v>0</v>
      </c>
      <c r="Y184" s="35"/>
      <c r="Z184" s="177">
        <f t="shared" si="22"/>
        <v>0</v>
      </c>
      <c r="AA184" s="177">
        <v>0</v>
      </c>
      <c r="AB184" s="177">
        <f t="shared" si="23"/>
        <v>0</v>
      </c>
      <c r="AC184" s="177">
        <v>0</v>
      </c>
      <c r="AD184" s="178">
        <f t="shared" si="24"/>
        <v>0</v>
      </c>
      <c r="AR184" s="17" t="s">
        <v>183</v>
      </c>
      <c r="AT184" s="17" t="s">
        <v>168</v>
      </c>
      <c r="AU184" s="17" t="s">
        <v>111</v>
      </c>
      <c r="AY184" s="17" t="s">
        <v>167</v>
      </c>
      <c r="BE184" s="110">
        <f t="shared" si="25"/>
        <v>0</v>
      </c>
      <c r="BF184" s="110">
        <f t="shared" si="26"/>
        <v>0</v>
      </c>
      <c r="BG184" s="110">
        <f t="shared" si="27"/>
        <v>0</v>
      </c>
      <c r="BH184" s="110">
        <f t="shared" si="28"/>
        <v>0</v>
      </c>
      <c r="BI184" s="110">
        <f t="shared" si="29"/>
        <v>0</v>
      </c>
      <c r="BJ184" s="17" t="s">
        <v>92</v>
      </c>
      <c r="BK184" s="110">
        <f t="shared" si="30"/>
        <v>0</v>
      </c>
      <c r="BL184" s="17" t="s">
        <v>183</v>
      </c>
      <c r="BM184" s="17" t="s">
        <v>354</v>
      </c>
    </row>
    <row r="185" spans="2:65" s="1" customFormat="1" ht="31.5" customHeight="1">
      <c r="B185" s="34"/>
      <c r="C185" s="179" t="s">
        <v>355</v>
      </c>
      <c r="D185" s="179" t="s">
        <v>193</v>
      </c>
      <c r="E185" s="180" t="s">
        <v>356</v>
      </c>
      <c r="F185" s="266" t="s">
        <v>357</v>
      </c>
      <c r="G185" s="266"/>
      <c r="H185" s="266"/>
      <c r="I185" s="266"/>
      <c r="J185" s="181" t="s">
        <v>205</v>
      </c>
      <c r="K185" s="182">
        <v>27</v>
      </c>
      <c r="L185" s="183">
        <v>0</v>
      </c>
      <c r="M185" s="267"/>
      <c r="N185" s="267"/>
      <c r="O185" s="268"/>
      <c r="P185" s="242">
        <f t="shared" si="18"/>
        <v>0</v>
      </c>
      <c r="Q185" s="242"/>
      <c r="R185" s="36"/>
      <c r="T185" s="176" t="s">
        <v>23</v>
      </c>
      <c r="U185" s="43" t="s">
        <v>47</v>
      </c>
      <c r="V185" s="123">
        <f t="shared" si="19"/>
        <v>0</v>
      </c>
      <c r="W185" s="123">
        <f t="shared" si="20"/>
        <v>0</v>
      </c>
      <c r="X185" s="123">
        <f t="shared" si="21"/>
        <v>0</v>
      </c>
      <c r="Y185" s="35"/>
      <c r="Z185" s="177">
        <f t="shared" si="22"/>
        <v>0</v>
      </c>
      <c r="AA185" s="177">
        <v>0</v>
      </c>
      <c r="AB185" s="177">
        <f t="shared" si="23"/>
        <v>0</v>
      </c>
      <c r="AC185" s="177">
        <v>0</v>
      </c>
      <c r="AD185" s="178">
        <f t="shared" si="24"/>
        <v>0</v>
      </c>
      <c r="AR185" s="17" t="s">
        <v>196</v>
      </c>
      <c r="AT185" s="17" t="s">
        <v>193</v>
      </c>
      <c r="AU185" s="17" t="s">
        <v>111</v>
      </c>
      <c r="AY185" s="17" t="s">
        <v>167</v>
      </c>
      <c r="BE185" s="110">
        <f t="shared" si="25"/>
        <v>0</v>
      </c>
      <c r="BF185" s="110">
        <f t="shared" si="26"/>
        <v>0</v>
      </c>
      <c r="BG185" s="110">
        <f t="shared" si="27"/>
        <v>0</v>
      </c>
      <c r="BH185" s="110">
        <f t="shared" si="28"/>
        <v>0</v>
      </c>
      <c r="BI185" s="110">
        <f t="shared" si="29"/>
        <v>0</v>
      </c>
      <c r="BJ185" s="17" t="s">
        <v>92</v>
      </c>
      <c r="BK185" s="110">
        <f t="shared" si="30"/>
        <v>0</v>
      </c>
      <c r="BL185" s="17" t="s">
        <v>183</v>
      </c>
      <c r="BM185" s="17" t="s">
        <v>358</v>
      </c>
    </row>
    <row r="186" spans="2:65" s="1" customFormat="1" ht="31.5" customHeight="1">
      <c r="B186" s="34"/>
      <c r="C186" s="171" t="s">
        <v>359</v>
      </c>
      <c r="D186" s="171" t="s">
        <v>168</v>
      </c>
      <c r="E186" s="172" t="s">
        <v>360</v>
      </c>
      <c r="F186" s="261" t="s">
        <v>361</v>
      </c>
      <c r="G186" s="261"/>
      <c r="H186" s="261"/>
      <c r="I186" s="261"/>
      <c r="J186" s="173" t="s">
        <v>171</v>
      </c>
      <c r="K186" s="174">
        <v>9</v>
      </c>
      <c r="L186" s="175">
        <v>0</v>
      </c>
      <c r="M186" s="262">
        <v>0</v>
      </c>
      <c r="N186" s="263"/>
      <c r="O186" s="263"/>
      <c r="P186" s="242">
        <f t="shared" si="18"/>
        <v>0</v>
      </c>
      <c r="Q186" s="242"/>
      <c r="R186" s="36"/>
      <c r="T186" s="176" t="s">
        <v>23</v>
      </c>
      <c r="U186" s="43" t="s">
        <v>47</v>
      </c>
      <c r="V186" s="123">
        <f t="shared" si="19"/>
        <v>0</v>
      </c>
      <c r="W186" s="123">
        <f t="shared" si="20"/>
        <v>0</v>
      </c>
      <c r="X186" s="123">
        <f t="shared" si="21"/>
        <v>0</v>
      </c>
      <c r="Y186" s="35"/>
      <c r="Z186" s="177">
        <f t="shared" si="22"/>
        <v>0</v>
      </c>
      <c r="AA186" s="177">
        <v>0</v>
      </c>
      <c r="AB186" s="177">
        <f t="shared" si="23"/>
        <v>0</v>
      </c>
      <c r="AC186" s="177">
        <v>0</v>
      </c>
      <c r="AD186" s="178">
        <f t="shared" si="24"/>
        <v>0</v>
      </c>
      <c r="AR186" s="17" t="s">
        <v>183</v>
      </c>
      <c r="AT186" s="17" t="s">
        <v>168</v>
      </c>
      <c r="AU186" s="17" t="s">
        <v>111</v>
      </c>
      <c r="AY186" s="17" t="s">
        <v>167</v>
      </c>
      <c r="BE186" s="110">
        <f t="shared" si="25"/>
        <v>0</v>
      </c>
      <c r="BF186" s="110">
        <f t="shared" si="26"/>
        <v>0</v>
      </c>
      <c r="BG186" s="110">
        <f t="shared" si="27"/>
        <v>0</v>
      </c>
      <c r="BH186" s="110">
        <f t="shared" si="28"/>
        <v>0</v>
      </c>
      <c r="BI186" s="110">
        <f t="shared" si="29"/>
        <v>0</v>
      </c>
      <c r="BJ186" s="17" t="s">
        <v>92</v>
      </c>
      <c r="BK186" s="110">
        <f t="shared" si="30"/>
        <v>0</v>
      </c>
      <c r="BL186" s="17" t="s">
        <v>183</v>
      </c>
      <c r="BM186" s="17" t="s">
        <v>362</v>
      </c>
    </row>
    <row r="187" spans="2:65" s="1" customFormat="1" ht="22.5" customHeight="1">
      <c r="B187" s="34"/>
      <c r="C187" s="179" t="s">
        <v>363</v>
      </c>
      <c r="D187" s="179" t="s">
        <v>193</v>
      </c>
      <c r="E187" s="180" t="s">
        <v>364</v>
      </c>
      <c r="F187" s="266" t="s">
        <v>365</v>
      </c>
      <c r="G187" s="266"/>
      <c r="H187" s="266"/>
      <c r="I187" s="266"/>
      <c r="J187" s="181" t="s">
        <v>205</v>
      </c>
      <c r="K187" s="182">
        <v>9</v>
      </c>
      <c r="L187" s="183">
        <v>0</v>
      </c>
      <c r="M187" s="267"/>
      <c r="N187" s="267"/>
      <c r="O187" s="268"/>
      <c r="P187" s="242">
        <f t="shared" si="18"/>
        <v>0</v>
      </c>
      <c r="Q187" s="242"/>
      <c r="R187" s="36"/>
      <c r="T187" s="176" t="s">
        <v>23</v>
      </c>
      <c r="U187" s="43" t="s">
        <v>47</v>
      </c>
      <c r="V187" s="123">
        <f t="shared" si="19"/>
        <v>0</v>
      </c>
      <c r="W187" s="123">
        <f t="shared" si="20"/>
        <v>0</v>
      </c>
      <c r="X187" s="123">
        <f t="shared" si="21"/>
        <v>0</v>
      </c>
      <c r="Y187" s="35"/>
      <c r="Z187" s="177">
        <f t="shared" si="22"/>
        <v>0</v>
      </c>
      <c r="AA187" s="177">
        <v>0</v>
      </c>
      <c r="AB187" s="177">
        <f t="shared" si="23"/>
        <v>0</v>
      </c>
      <c r="AC187" s="177">
        <v>0</v>
      </c>
      <c r="AD187" s="178">
        <f t="shared" si="24"/>
        <v>0</v>
      </c>
      <c r="AR187" s="17" t="s">
        <v>196</v>
      </c>
      <c r="AT187" s="17" t="s">
        <v>193</v>
      </c>
      <c r="AU187" s="17" t="s">
        <v>111</v>
      </c>
      <c r="AY187" s="17" t="s">
        <v>167</v>
      </c>
      <c r="BE187" s="110">
        <f t="shared" si="25"/>
        <v>0</v>
      </c>
      <c r="BF187" s="110">
        <f t="shared" si="26"/>
        <v>0</v>
      </c>
      <c r="BG187" s="110">
        <f t="shared" si="27"/>
        <v>0</v>
      </c>
      <c r="BH187" s="110">
        <f t="shared" si="28"/>
        <v>0</v>
      </c>
      <c r="BI187" s="110">
        <f t="shared" si="29"/>
        <v>0</v>
      </c>
      <c r="BJ187" s="17" t="s">
        <v>92</v>
      </c>
      <c r="BK187" s="110">
        <f t="shared" si="30"/>
        <v>0</v>
      </c>
      <c r="BL187" s="17" t="s">
        <v>183</v>
      </c>
      <c r="BM187" s="17" t="s">
        <v>366</v>
      </c>
    </row>
    <row r="188" spans="2:65" s="1" customFormat="1" ht="31.5" customHeight="1">
      <c r="B188" s="34"/>
      <c r="C188" s="171" t="s">
        <v>367</v>
      </c>
      <c r="D188" s="171" t="s">
        <v>168</v>
      </c>
      <c r="E188" s="172" t="s">
        <v>368</v>
      </c>
      <c r="F188" s="261" t="s">
        <v>369</v>
      </c>
      <c r="G188" s="261"/>
      <c r="H188" s="261"/>
      <c r="I188" s="261"/>
      <c r="J188" s="173" t="s">
        <v>171</v>
      </c>
      <c r="K188" s="174">
        <v>1</v>
      </c>
      <c r="L188" s="175">
        <v>0</v>
      </c>
      <c r="M188" s="262">
        <v>0</v>
      </c>
      <c r="N188" s="263"/>
      <c r="O188" s="263"/>
      <c r="P188" s="242">
        <f t="shared" si="18"/>
        <v>0</v>
      </c>
      <c r="Q188" s="242"/>
      <c r="R188" s="36"/>
      <c r="T188" s="176" t="s">
        <v>23</v>
      </c>
      <c r="U188" s="43" t="s">
        <v>47</v>
      </c>
      <c r="V188" s="123">
        <f t="shared" si="19"/>
        <v>0</v>
      </c>
      <c r="W188" s="123">
        <f t="shared" si="20"/>
        <v>0</v>
      </c>
      <c r="X188" s="123">
        <f t="shared" si="21"/>
        <v>0</v>
      </c>
      <c r="Y188" s="35"/>
      <c r="Z188" s="177">
        <f t="shared" si="22"/>
        <v>0</v>
      </c>
      <c r="AA188" s="177">
        <v>0</v>
      </c>
      <c r="AB188" s="177">
        <f t="shared" si="23"/>
        <v>0</v>
      </c>
      <c r="AC188" s="177">
        <v>0</v>
      </c>
      <c r="AD188" s="178">
        <f t="shared" si="24"/>
        <v>0</v>
      </c>
      <c r="AR188" s="17" t="s">
        <v>183</v>
      </c>
      <c r="AT188" s="17" t="s">
        <v>168</v>
      </c>
      <c r="AU188" s="17" t="s">
        <v>111</v>
      </c>
      <c r="AY188" s="17" t="s">
        <v>167</v>
      </c>
      <c r="BE188" s="110">
        <f t="shared" si="25"/>
        <v>0</v>
      </c>
      <c r="BF188" s="110">
        <f t="shared" si="26"/>
        <v>0</v>
      </c>
      <c r="BG188" s="110">
        <f t="shared" si="27"/>
        <v>0</v>
      </c>
      <c r="BH188" s="110">
        <f t="shared" si="28"/>
        <v>0</v>
      </c>
      <c r="BI188" s="110">
        <f t="shared" si="29"/>
        <v>0</v>
      </c>
      <c r="BJ188" s="17" t="s">
        <v>92</v>
      </c>
      <c r="BK188" s="110">
        <f t="shared" si="30"/>
        <v>0</v>
      </c>
      <c r="BL188" s="17" t="s">
        <v>183</v>
      </c>
      <c r="BM188" s="17" t="s">
        <v>370</v>
      </c>
    </row>
    <row r="189" spans="2:65" s="1" customFormat="1" ht="31.5" customHeight="1">
      <c r="B189" s="34"/>
      <c r="C189" s="179" t="s">
        <v>371</v>
      </c>
      <c r="D189" s="179" t="s">
        <v>193</v>
      </c>
      <c r="E189" s="180" t="s">
        <v>372</v>
      </c>
      <c r="F189" s="266" t="s">
        <v>373</v>
      </c>
      <c r="G189" s="266"/>
      <c r="H189" s="266"/>
      <c r="I189" s="266"/>
      <c r="J189" s="181" t="s">
        <v>171</v>
      </c>
      <c r="K189" s="182">
        <v>1</v>
      </c>
      <c r="L189" s="183">
        <v>0</v>
      </c>
      <c r="M189" s="267"/>
      <c r="N189" s="267"/>
      <c r="O189" s="268"/>
      <c r="P189" s="242">
        <f t="shared" si="18"/>
        <v>0</v>
      </c>
      <c r="Q189" s="242"/>
      <c r="R189" s="36"/>
      <c r="T189" s="176" t="s">
        <v>23</v>
      </c>
      <c r="U189" s="43" t="s">
        <v>47</v>
      </c>
      <c r="V189" s="123">
        <f t="shared" si="19"/>
        <v>0</v>
      </c>
      <c r="W189" s="123">
        <f t="shared" si="20"/>
        <v>0</v>
      </c>
      <c r="X189" s="123">
        <f t="shared" si="21"/>
        <v>0</v>
      </c>
      <c r="Y189" s="35"/>
      <c r="Z189" s="177">
        <f t="shared" si="22"/>
        <v>0</v>
      </c>
      <c r="AA189" s="177">
        <v>0</v>
      </c>
      <c r="AB189" s="177">
        <f t="shared" si="23"/>
        <v>0</v>
      </c>
      <c r="AC189" s="177">
        <v>0</v>
      </c>
      <c r="AD189" s="178">
        <f t="shared" si="24"/>
        <v>0</v>
      </c>
      <c r="AR189" s="17" t="s">
        <v>196</v>
      </c>
      <c r="AT189" s="17" t="s">
        <v>193</v>
      </c>
      <c r="AU189" s="17" t="s">
        <v>111</v>
      </c>
      <c r="AY189" s="17" t="s">
        <v>167</v>
      </c>
      <c r="BE189" s="110">
        <f t="shared" si="25"/>
        <v>0</v>
      </c>
      <c r="BF189" s="110">
        <f t="shared" si="26"/>
        <v>0</v>
      </c>
      <c r="BG189" s="110">
        <f t="shared" si="27"/>
        <v>0</v>
      </c>
      <c r="BH189" s="110">
        <f t="shared" si="28"/>
        <v>0</v>
      </c>
      <c r="BI189" s="110">
        <f t="shared" si="29"/>
        <v>0</v>
      </c>
      <c r="BJ189" s="17" t="s">
        <v>92</v>
      </c>
      <c r="BK189" s="110">
        <f t="shared" si="30"/>
        <v>0</v>
      </c>
      <c r="BL189" s="17" t="s">
        <v>183</v>
      </c>
      <c r="BM189" s="17" t="s">
        <v>374</v>
      </c>
    </row>
    <row r="190" spans="2:65" s="1" customFormat="1" ht="31.5" customHeight="1">
      <c r="B190" s="34"/>
      <c r="C190" s="171" t="s">
        <v>375</v>
      </c>
      <c r="D190" s="171" t="s">
        <v>168</v>
      </c>
      <c r="E190" s="172" t="s">
        <v>376</v>
      </c>
      <c r="F190" s="261" t="s">
        <v>377</v>
      </c>
      <c r="G190" s="261"/>
      <c r="H190" s="261"/>
      <c r="I190" s="261"/>
      <c r="J190" s="173" t="s">
        <v>171</v>
      </c>
      <c r="K190" s="174">
        <v>48</v>
      </c>
      <c r="L190" s="175">
        <v>0</v>
      </c>
      <c r="M190" s="262">
        <v>0</v>
      </c>
      <c r="N190" s="263"/>
      <c r="O190" s="263"/>
      <c r="P190" s="242">
        <f t="shared" si="18"/>
        <v>0</v>
      </c>
      <c r="Q190" s="242"/>
      <c r="R190" s="36"/>
      <c r="T190" s="176" t="s">
        <v>23</v>
      </c>
      <c r="U190" s="43" t="s">
        <v>47</v>
      </c>
      <c r="V190" s="123">
        <f t="shared" si="19"/>
        <v>0</v>
      </c>
      <c r="W190" s="123">
        <f t="shared" si="20"/>
        <v>0</v>
      </c>
      <c r="X190" s="123">
        <f t="shared" si="21"/>
        <v>0</v>
      </c>
      <c r="Y190" s="35"/>
      <c r="Z190" s="177">
        <f t="shared" si="22"/>
        <v>0</v>
      </c>
      <c r="AA190" s="177">
        <v>0</v>
      </c>
      <c r="AB190" s="177">
        <f t="shared" si="23"/>
        <v>0</v>
      </c>
      <c r="AC190" s="177">
        <v>0</v>
      </c>
      <c r="AD190" s="178">
        <f t="shared" si="24"/>
        <v>0</v>
      </c>
      <c r="AR190" s="17" t="s">
        <v>183</v>
      </c>
      <c r="AT190" s="17" t="s">
        <v>168</v>
      </c>
      <c r="AU190" s="17" t="s">
        <v>111</v>
      </c>
      <c r="AY190" s="17" t="s">
        <v>167</v>
      </c>
      <c r="BE190" s="110">
        <f t="shared" si="25"/>
        <v>0</v>
      </c>
      <c r="BF190" s="110">
        <f t="shared" si="26"/>
        <v>0</v>
      </c>
      <c r="BG190" s="110">
        <f t="shared" si="27"/>
        <v>0</v>
      </c>
      <c r="BH190" s="110">
        <f t="shared" si="28"/>
        <v>0</v>
      </c>
      <c r="BI190" s="110">
        <f t="shared" si="29"/>
        <v>0</v>
      </c>
      <c r="BJ190" s="17" t="s">
        <v>92</v>
      </c>
      <c r="BK190" s="110">
        <f t="shared" si="30"/>
        <v>0</v>
      </c>
      <c r="BL190" s="17" t="s">
        <v>183</v>
      </c>
      <c r="BM190" s="17" t="s">
        <v>378</v>
      </c>
    </row>
    <row r="191" spans="2:65" s="1" customFormat="1" ht="31.5" customHeight="1">
      <c r="B191" s="34"/>
      <c r="C191" s="179" t="s">
        <v>379</v>
      </c>
      <c r="D191" s="179" t="s">
        <v>193</v>
      </c>
      <c r="E191" s="180" t="s">
        <v>380</v>
      </c>
      <c r="F191" s="266" t="s">
        <v>381</v>
      </c>
      <c r="G191" s="266"/>
      <c r="H191" s="266"/>
      <c r="I191" s="266"/>
      <c r="J191" s="181" t="s">
        <v>171</v>
      </c>
      <c r="K191" s="182">
        <v>48</v>
      </c>
      <c r="L191" s="183">
        <v>0</v>
      </c>
      <c r="M191" s="267"/>
      <c r="N191" s="267"/>
      <c r="O191" s="268"/>
      <c r="P191" s="242">
        <f t="shared" si="18"/>
        <v>0</v>
      </c>
      <c r="Q191" s="242"/>
      <c r="R191" s="36"/>
      <c r="T191" s="176" t="s">
        <v>23</v>
      </c>
      <c r="U191" s="43" t="s">
        <v>47</v>
      </c>
      <c r="V191" s="123">
        <f t="shared" si="19"/>
        <v>0</v>
      </c>
      <c r="W191" s="123">
        <f t="shared" si="20"/>
        <v>0</v>
      </c>
      <c r="X191" s="123">
        <f t="shared" si="21"/>
        <v>0</v>
      </c>
      <c r="Y191" s="35"/>
      <c r="Z191" s="177">
        <f t="shared" si="22"/>
        <v>0</v>
      </c>
      <c r="AA191" s="177">
        <v>0</v>
      </c>
      <c r="AB191" s="177">
        <f t="shared" si="23"/>
        <v>0</v>
      </c>
      <c r="AC191" s="177">
        <v>0</v>
      </c>
      <c r="AD191" s="178">
        <f t="shared" si="24"/>
        <v>0</v>
      </c>
      <c r="AR191" s="17" t="s">
        <v>196</v>
      </c>
      <c r="AT191" s="17" t="s">
        <v>193</v>
      </c>
      <c r="AU191" s="17" t="s">
        <v>111</v>
      </c>
      <c r="AY191" s="17" t="s">
        <v>167</v>
      </c>
      <c r="BE191" s="110">
        <f t="shared" si="25"/>
        <v>0</v>
      </c>
      <c r="BF191" s="110">
        <f t="shared" si="26"/>
        <v>0</v>
      </c>
      <c r="BG191" s="110">
        <f t="shared" si="27"/>
        <v>0</v>
      </c>
      <c r="BH191" s="110">
        <f t="shared" si="28"/>
        <v>0</v>
      </c>
      <c r="BI191" s="110">
        <f t="shared" si="29"/>
        <v>0</v>
      </c>
      <c r="BJ191" s="17" t="s">
        <v>92</v>
      </c>
      <c r="BK191" s="110">
        <f t="shared" si="30"/>
        <v>0</v>
      </c>
      <c r="BL191" s="17" t="s">
        <v>183</v>
      </c>
      <c r="BM191" s="17" t="s">
        <v>382</v>
      </c>
    </row>
    <row r="192" spans="2:65" s="1" customFormat="1" ht="31.5" customHeight="1">
      <c r="B192" s="34"/>
      <c r="C192" s="171" t="s">
        <v>383</v>
      </c>
      <c r="D192" s="171" t="s">
        <v>168</v>
      </c>
      <c r="E192" s="172" t="s">
        <v>384</v>
      </c>
      <c r="F192" s="261" t="s">
        <v>385</v>
      </c>
      <c r="G192" s="261"/>
      <c r="H192" s="261"/>
      <c r="I192" s="261"/>
      <c r="J192" s="173" t="s">
        <v>171</v>
      </c>
      <c r="K192" s="174">
        <v>10</v>
      </c>
      <c r="L192" s="175">
        <v>0</v>
      </c>
      <c r="M192" s="262">
        <v>0</v>
      </c>
      <c r="N192" s="263"/>
      <c r="O192" s="263"/>
      <c r="P192" s="242">
        <f t="shared" si="18"/>
        <v>0</v>
      </c>
      <c r="Q192" s="242"/>
      <c r="R192" s="36"/>
      <c r="T192" s="176" t="s">
        <v>23</v>
      </c>
      <c r="U192" s="43" t="s">
        <v>47</v>
      </c>
      <c r="V192" s="123">
        <f t="shared" si="19"/>
        <v>0</v>
      </c>
      <c r="W192" s="123">
        <f t="shared" si="20"/>
        <v>0</v>
      </c>
      <c r="X192" s="123">
        <f t="shared" si="21"/>
        <v>0</v>
      </c>
      <c r="Y192" s="35"/>
      <c r="Z192" s="177">
        <f t="shared" si="22"/>
        <v>0</v>
      </c>
      <c r="AA192" s="177">
        <v>0</v>
      </c>
      <c r="AB192" s="177">
        <f t="shared" si="23"/>
        <v>0</v>
      </c>
      <c r="AC192" s="177">
        <v>0</v>
      </c>
      <c r="AD192" s="178">
        <f t="shared" si="24"/>
        <v>0</v>
      </c>
      <c r="AR192" s="17" t="s">
        <v>183</v>
      </c>
      <c r="AT192" s="17" t="s">
        <v>168</v>
      </c>
      <c r="AU192" s="17" t="s">
        <v>111</v>
      </c>
      <c r="AY192" s="17" t="s">
        <v>167</v>
      </c>
      <c r="BE192" s="110">
        <f t="shared" si="25"/>
        <v>0</v>
      </c>
      <c r="BF192" s="110">
        <f t="shared" si="26"/>
        <v>0</v>
      </c>
      <c r="BG192" s="110">
        <f t="shared" si="27"/>
        <v>0</v>
      </c>
      <c r="BH192" s="110">
        <f t="shared" si="28"/>
        <v>0</v>
      </c>
      <c r="BI192" s="110">
        <f t="shared" si="29"/>
        <v>0</v>
      </c>
      <c r="BJ192" s="17" t="s">
        <v>92</v>
      </c>
      <c r="BK192" s="110">
        <f t="shared" si="30"/>
        <v>0</v>
      </c>
      <c r="BL192" s="17" t="s">
        <v>183</v>
      </c>
      <c r="BM192" s="17" t="s">
        <v>386</v>
      </c>
    </row>
    <row r="193" spans="2:65" s="1" customFormat="1" ht="22.5" customHeight="1">
      <c r="B193" s="34"/>
      <c r="C193" s="179" t="s">
        <v>387</v>
      </c>
      <c r="D193" s="179" t="s">
        <v>193</v>
      </c>
      <c r="E193" s="180" t="s">
        <v>388</v>
      </c>
      <c r="F193" s="266" t="s">
        <v>389</v>
      </c>
      <c r="G193" s="266"/>
      <c r="H193" s="266"/>
      <c r="I193" s="266"/>
      <c r="J193" s="181" t="s">
        <v>171</v>
      </c>
      <c r="K193" s="182">
        <v>5</v>
      </c>
      <c r="L193" s="183">
        <v>0</v>
      </c>
      <c r="M193" s="267"/>
      <c r="N193" s="267"/>
      <c r="O193" s="268"/>
      <c r="P193" s="242">
        <f t="shared" si="18"/>
        <v>0</v>
      </c>
      <c r="Q193" s="242"/>
      <c r="R193" s="36"/>
      <c r="T193" s="176" t="s">
        <v>23</v>
      </c>
      <c r="U193" s="43" t="s">
        <v>47</v>
      </c>
      <c r="V193" s="123">
        <f t="shared" si="19"/>
        <v>0</v>
      </c>
      <c r="W193" s="123">
        <f t="shared" si="20"/>
        <v>0</v>
      </c>
      <c r="X193" s="123">
        <f t="shared" si="21"/>
        <v>0</v>
      </c>
      <c r="Y193" s="35"/>
      <c r="Z193" s="177">
        <f t="shared" si="22"/>
        <v>0</v>
      </c>
      <c r="AA193" s="177">
        <v>0</v>
      </c>
      <c r="AB193" s="177">
        <f t="shared" si="23"/>
        <v>0</v>
      </c>
      <c r="AC193" s="177">
        <v>0</v>
      </c>
      <c r="AD193" s="178">
        <f t="shared" si="24"/>
        <v>0</v>
      </c>
      <c r="AR193" s="17" t="s">
        <v>196</v>
      </c>
      <c r="AT193" s="17" t="s">
        <v>193</v>
      </c>
      <c r="AU193" s="17" t="s">
        <v>111</v>
      </c>
      <c r="AY193" s="17" t="s">
        <v>167</v>
      </c>
      <c r="BE193" s="110">
        <f t="shared" si="25"/>
        <v>0</v>
      </c>
      <c r="BF193" s="110">
        <f t="shared" si="26"/>
        <v>0</v>
      </c>
      <c r="BG193" s="110">
        <f t="shared" si="27"/>
        <v>0</v>
      </c>
      <c r="BH193" s="110">
        <f t="shared" si="28"/>
        <v>0</v>
      </c>
      <c r="BI193" s="110">
        <f t="shared" si="29"/>
        <v>0</v>
      </c>
      <c r="BJ193" s="17" t="s">
        <v>92</v>
      </c>
      <c r="BK193" s="110">
        <f t="shared" si="30"/>
        <v>0</v>
      </c>
      <c r="BL193" s="17" t="s">
        <v>183</v>
      </c>
      <c r="BM193" s="17" t="s">
        <v>390</v>
      </c>
    </row>
    <row r="194" spans="2:65" s="1" customFormat="1" ht="31.5" customHeight="1">
      <c r="B194" s="34"/>
      <c r="C194" s="179" t="s">
        <v>391</v>
      </c>
      <c r="D194" s="179" t="s">
        <v>193</v>
      </c>
      <c r="E194" s="180" t="s">
        <v>392</v>
      </c>
      <c r="F194" s="266" t="s">
        <v>393</v>
      </c>
      <c r="G194" s="266"/>
      <c r="H194" s="266"/>
      <c r="I194" s="266"/>
      <c r="J194" s="181" t="s">
        <v>171</v>
      </c>
      <c r="K194" s="182">
        <v>3</v>
      </c>
      <c r="L194" s="183">
        <v>0</v>
      </c>
      <c r="M194" s="267"/>
      <c r="N194" s="267"/>
      <c r="O194" s="268"/>
      <c r="P194" s="242">
        <f t="shared" si="18"/>
        <v>0</v>
      </c>
      <c r="Q194" s="242"/>
      <c r="R194" s="36"/>
      <c r="T194" s="176" t="s">
        <v>23</v>
      </c>
      <c r="U194" s="43" t="s">
        <v>47</v>
      </c>
      <c r="V194" s="123">
        <f t="shared" si="19"/>
        <v>0</v>
      </c>
      <c r="W194" s="123">
        <f t="shared" si="20"/>
        <v>0</v>
      </c>
      <c r="X194" s="123">
        <f t="shared" si="21"/>
        <v>0</v>
      </c>
      <c r="Y194" s="35"/>
      <c r="Z194" s="177">
        <f t="shared" si="22"/>
        <v>0</v>
      </c>
      <c r="AA194" s="177">
        <v>0</v>
      </c>
      <c r="AB194" s="177">
        <f t="shared" si="23"/>
        <v>0</v>
      </c>
      <c r="AC194" s="177">
        <v>0</v>
      </c>
      <c r="AD194" s="178">
        <f t="shared" si="24"/>
        <v>0</v>
      </c>
      <c r="AR194" s="17" t="s">
        <v>196</v>
      </c>
      <c r="AT194" s="17" t="s">
        <v>193</v>
      </c>
      <c r="AU194" s="17" t="s">
        <v>111</v>
      </c>
      <c r="AY194" s="17" t="s">
        <v>167</v>
      </c>
      <c r="BE194" s="110">
        <f t="shared" si="25"/>
        <v>0</v>
      </c>
      <c r="BF194" s="110">
        <f t="shared" si="26"/>
        <v>0</v>
      </c>
      <c r="BG194" s="110">
        <f t="shared" si="27"/>
        <v>0</v>
      </c>
      <c r="BH194" s="110">
        <f t="shared" si="28"/>
        <v>0</v>
      </c>
      <c r="BI194" s="110">
        <f t="shared" si="29"/>
        <v>0</v>
      </c>
      <c r="BJ194" s="17" t="s">
        <v>92</v>
      </c>
      <c r="BK194" s="110">
        <f t="shared" si="30"/>
        <v>0</v>
      </c>
      <c r="BL194" s="17" t="s">
        <v>183</v>
      </c>
      <c r="BM194" s="17" t="s">
        <v>394</v>
      </c>
    </row>
    <row r="195" spans="2:65" s="1" customFormat="1" ht="31.5" customHeight="1">
      <c r="B195" s="34"/>
      <c r="C195" s="179" t="s">
        <v>395</v>
      </c>
      <c r="D195" s="179" t="s">
        <v>193</v>
      </c>
      <c r="E195" s="180" t="s">
        <v>396</v>
      </c>
      <c r="F195" s="266" t="s">
        <v>397</v>
      </c>
      <c r="G195" s="266"/>
      <c r="H195" s="266"/>
      <c r="I195" s="266"/>
      <c r="J195" s="181" t="s">
        <v>171</v>
      </c>
      <c r="K195" s="182">
        <v>2</v>
      </c>
      <c r="L195" s="183">
        <v>0</v>
      </c>
      <c r="M195" s="267"/>
      <c r="N195" s="267"/>
      <c r="O195" s="268"/>
      <c r="P195" s="242">
        <f t="shared" si="18"/>
        <v>0</v>
      </c>
      <c r="Q195" s="242"/>
      <c r="R195" s="36"/>
      <c r="T195" s="176" t="s">
        <v>23</v>
      </c>
      <c r="U195" s="43" t="s">
        <v>47</v>
      </c>
      <c r="V195" s="123">
        <f t="shared" si="19"/>
        <v>0</v>
      </c>
      <c r="W195" s="123">
        <f t="shared" si="20"/>
        <v>0</v>
      </c>
      <c r="X195" s="123">
        <f t="shared" si="21"/>
        <v>0</v>
      </c>
      <c r="Y195" s="35"/>
      <c r="Z195" s="177">
        <f t="shared" si="22"/>
        <v>0</v>
      </c>
      <c r="AA195" s="177">
        <v>0</v>
      </c>
      <c r="AB195" s="177">
        <f t="shared" si="23"/>
        <v>0</v>
      </c>
      <c r="AC195" s="177">
        <v>0</v>
      </c>
      <c r="AD195" s="178">
        <f t="shared" si="24"/>
        <v>0</v>
      </c>
      <c r="AR195" s="17" t="s">
        <v>196</v>
      </c>
      <c r="AT195" s="17" t="s">
        <v>193</v>
      </c>
      <c r="AU195" s="17" t="s">
        <v>111</v>
      </c>
      <c r="AY195" s="17" t="s">
        <v>167</v>
      </c>
      <c r="BE195" s="110">
        <f t="shared" si="25"/>
        <v>0</v>
      </c>
      <c r="BF195" s="110">
        <f t="shared" si="26"/>
        <v>0</v>
      </c>
      <c r="BG195" s="110">
        <f t="shared" si="27"/>
        <v>0</v>
      </c>
      <c r="BH195" s="110">
        <f t="shared" si="28"/>
        <v>0</v>
      </c>
      <c r="BI195" s="110">
        <f t="shared" si="29"/>
        <v>0</v>
      </c>
      <c r="BJ195" s="17" t="s">
        <v>92</v>
      </c>
      <c r="BK195" s="110">
        <f t="shared" si="30"/>
        <v>0</v>
      </c>
      <c r="BL195" s="17" t="s">
        <v>183</v>
      </c>
      <c r="BM195" s="17" t="s">
        <v>398</v>
      </c>
    </row>
    <row r="196" spans="2:65" s="1" customFormat="1" ht="31.5" customHeight="1">
      <c r="B196" s="34"/>
      <c r="C196" s="171" t="s">
        <v>399</v>
      </c>
      <c r="D196" s="171" t="s">
        <v>168</v>
      </c>
      <c r="E196" s="172" t="s">
        <v>400</v>
      </c>
      <c r="F196" s="261" t="s">
        <v>401</v>
      </c>
      <c r="G196" s="261"/>
      <c r="H196" s="261"/>
      <c r="I196" s="261"/>
      <c r="J196" s="173" t="s">
        <v>171</v>
      </c>
      <c r="K196" s="174">
        <v>20</v>
      </c>
      <c r="L196" s="175">
        <v>0</v>
      </c>
      <c r="M196" s="262">
        <v>0</v>
      </c>
      <c r="N196" s="263"/>
      <c r="O196" s="263"/>
      <c r="P196" s="242">
        <f t="shared" si="18"/>
        <v>0</v>
      </c>
      <c r="Q196" s="242"/>
      <c r="R196" s="36"/>
      <c r="T196" s="176" t="s">
        <v>23</v>
      </c>
      <c r="U196" s="43" t="s">
        <v>47</v>
      </c>
      <c r="V196" s="123">
        <f t="shared" si="19"/>
        <v>0</v>
      </c>
      <c r="W196" s="123">
        <f t="shared" si="20"/>
        <v>0</v>
      </c>
      <c r="X196" s="123">
        <f t="shared" si="21"/>
        <v>0</v>
      </c>
      <c r="Y196" s="35"/>
      <c r="Z196" s="177">
        <f t="shared" si="22"/>
        <v>0</v>
      </c>
      <c r="AA196" s="177">
        <v>0</v>
      </c>
      <c r="AB196" s="177">
        <f t="shared" si="23"/>
        <v>0</v>
      </c>
      <c r="AC196" s="177">
        <v>0</v>
      </c>
      <c r="AD196" s="178">
        <f t="shared" si="24"/>
        <v>0</v>
      </c>
      <c r="AR196" s="17" t="s">
        <v>183</v>
      </c>
      <c r="AT196" s="17" t="s">
        <v>168</v>
      </c>
      <c r="AU196" s="17" t="s">
        <v>111</v>
      </c>
      <c r="AY196" s="17" t="s">
        <v>167</v>
      </c>
      <c r="BE196" s="110">
        <f t="shared" si="25"/>
        <v>0</v>
      </c>
      <c r="BF196" s="110">
        <f t="shared" si="26"/>
        <v>0</v>
      </c>
      <c r="BG196" s="110">
        <f t="shared" si="27"/>
        <v>0</v>
      </c>
      <c r="BH196" s="110">
        <f t="shared" si="28"/>
        <v>0</v>
      </c>
      <c r="BI196" s="110">
        <f t="shared" si="29"/>
        <v>0</v>
      </c>
      <c r="BJ196" s="17" t="s">
        <v>92</v>
      </c>
      <c r="BK196" s="110">
        <f t="shared" si="30"/>
        <v>0</v>
      </c>
      <c r="BL196" s="17" t="s">
        <v>183</v>
      </c>
      <c r="BM196" s="17" t="s">
        <v>402</v>
      </c>
    </row>
    <row r="197" spans="2:65" s="1" customFormat="1" ht="31.5" customHeight="1">
      <c r="B197" s="34"/>
      <c r="C197" s="179" t="s">
        <v>403</v>
      </c>
      <c r="D197" s="179" t="s">
        <v>193</v>
      </c>
      <c r="E197" s="180" t="s">
        <v>404</v>
      </c>
      <c r="F197" s="266" t="s">
        <v>405</v>
      </c>
      <c r="G197" s="266"/>
      <c r="H197" s="266"/>
      <c r="I197" s="266"/>
      <c r="J197" s="181" t="s">
        <v>171</v>
      </c>
      <c r="K197" s="182">
        <v>7</v>
      </c>
      <c r="L197" s="183">
        <v>0</v>
      </c>
      <c r="M197" s="267"/>
      <c r="N197" s="267"/>
      <c r="O197" s="268"/>
      <c r="P197" s="242">
        <f t="shared" si="18"/>
        <v>0</v>
      </c>
      <c r="Q197" s="242"/>
      <c r="R197" s="36"/>
      <c r="T197" s="176" t="s">
        <v>23</v>
      </c>
      <c r="U197" s="43" t="s">
        <v>47</v>
      </c>
      <c r="V197" s="123">
        <f t="shared" si="19"/>
        <v>0</v>
      </c>
      <c r="W197" s="123">
        <f t="shared" si="20"/>
        <v>0</v>
      </c>
      <c r="X197" s="123">
        <f t="shared" si="21"/>
        <v>0</v>
      </c>
      <c r="Y197" s="35"/>
      <c r="Z197" s="177">
        <f t="shared" si="22"/>
        <v>0</v>
      </c>
      <c r="AA197" s="177">
        <v>0</v>
      </c>
      <c r="AB197" s="177">
        <f t="shared" si="23"/>
        <v>0</v>
      </c>
      <c r="AC197" s="177">
        <v>0</v>
      </c>
      <c r="AD197" s="178">
        <f t="shared" si="24"/>
        <v>0</v>
      </c>
      <c r="AR197" s="17" t="s">
        <v>196</v>
      </c>
      <c r="AT197" s="17" t="s">
        <v>193</v>
      </c>
      <c r="AU197" s="17" t="s">
        <v>111</v>
      </c>
      <c r="AY197" s="17" t="s">
        <v>167</v>
      </c>
      <c r="BE197" s="110">
        <f t="shared" si="25"/>
        <v>0</v>
      </c>
      <c r="BF197" s="110">
        <f t="shared" si="26"/>
        <v>0</v>
      </c>
      <c r="BG197" s="110">
        <f t="shared" si="27"/>
        <v>0</v>
      </c>
      <c r="BH197" s="110">
        <f t="shared" si="28"/>
        <v>0</v>
      </c>
      <c r="BI197" s="110">
        <f t="shared" si="29"/>
        <v>0</v>
      </c>
      <c r="BJ197" s="17" t="s">
        <v>92</v>
      </c>
      <c r="BK197" s="110">
        <f t="shared" si="30"/>
        <v>0</v>
      </c>
      <c r="BL197" s="17" t="s">
        <v>183</v>
      </c>
      <c r="BM197" s="17" t="s">
        <v>406</v>
      </c>
    </row>
    <row r="198" spans="2:65" s="1" customFormat="1" ht="31.5" customHeight="1">
      <c r="B198" s="34"/>
      <c r="C198" s="179" t="s">
        <v>407</v>
      </c>
      <c r="D198" s="179" t="s">
        <v>193</v>
      </c>
      <c r="E198" s="180" t="s">
        <v>408</v>
      </c>
      <c r="F198" s="266" t="s">
        <v>409</v>
      </c>
      <c r="G198" s="266"/>
      <c r="H198" s="266"/>
      <c r="I198" s="266"/>
      <c r="J198" s="181" t="s">
        <v>171</v>
      </c>
      <c r="K198" s="182">
        <v>10</v>
      </c>
      <c r="L198" s="183">
        <v>0</v>
      </c>
      <c r="M198" s="267"/>
      <c r="N198" s="267"/>
      <c r="O198" s="268"/>
      <c r="P198" s="242">
        <f t="shared" si="18"/>
        <v>0</v>
      </c>
      <c r="Q198" s="242"/>
      <c r="R198" s="36"/>
      <c r="T198" s="176" t="s">
        <v>23</v>
      </c>
      <c r="U198" s="43" t="s">
        <v>47</v>
      </c>
      <c r="V198" s="123">
        <f t="shared" si="19"/>
        <v>0</v>
      </c>
      <c r="W198" s="123">
        <f t="shared" si="20"/>
        <v>0</v>
      </c>
      <c r="X198" s="123">
        <f t="shared" si="21"/>
        <v>0</v>
      </c>
      <c r="Y198" s="35"/>
      <c r="Z198" s="177">
        <f t="shared" si="22"/>
        <v>0</v>
      </c>
      <c r="AA198" s="177">
        <v>0</v>
      </c>
      <c r="AB198" s="177">
        <f t="shared" si="23"/>
        <v>0</v>
      </c>
      <c r="AC198" s="177">
        <v>0</v>
      </c>
      <c r="AD198" s="178">
        <f t="shared" si="24"/>
        <v>0</v>
      </c>
      <c r="AR198" s="17" t="s">
        <v>196</v>
      </c>
      <c r="AT198" s="17" t="s">
        <v>193</v>
      </c>
      <c r="AU198" s="17" t="s">
        <v>111</v>
      </c>
      <c r="AY198" s="17" t="s">
        <v>167</v>
      </c>
      <c r="BE198" s="110">
        <f t="shared" si="25"/>
        <v>0</v>
      </c>
      <c r="BF198" s="110">
        <f t="shared" si="26"/>
        <v>0</v>
      </c>
      <c r="BG198" s="110">
        <f t="shared" si="27"/>
        <v>0</v>
      </c>
      <c r="BH198" s="110">
        <f t="shared" si="28"/>
        <v>0</v>
      </c>
      <c r="BI198" s="110">
        <f t="shared" si="29"/>
        <v>0</v>
      </c>
      <c r="BJ198" s="17" t="s">
        <v>92</v>
      </c>
      <c r="BK198" s="110">
        <f t="shared" si="30"/>
        <v>0</v>
      </c>
      <c r="BL198" s="17" t="s">
        <v>183</v>
      </c>
      <c r="BM198" s="17" t="s">
        <v>410</v>
      </c>
    </row>
    <row r="199" spans="2:65" s="1" customFormat="1" ht="44.25" customHeight="1">
      <c r="B199" s="34"/>
      <c r="C199" s="179" t="s">
        <v>411</v>
      </c>
      <c r="D199" s="179" t="s">
        <v>193</v>
      </c>
      <c r="E199" s="180" t="s">
        <v>412</v>
      </c>
      <c r="F199" s="266" t="s">
        <v>413</v>
      </c>
      <c r="G199" s="266"/>
      <c r="H199" s="266"/>
      <c r="I199" s="266"/>
      <c r="J199" s="181" t="s">
        <v>171</v>
      </c>
      <c r="K199" s="182">
        <v>3</v>
      </c>
      <c r="L199" s="183">
        <v>0</v>
      </c>
      <c r="M199" s="267"/>
      <c r="N199" s="267"/>
      <c r="O199" s="268"/>
      <c r="P199" s="242">
        <f t="shared" si="18"/>
        <v>0</v>
      </c>
      <c r="Q199" s="242"/>
      <c r="R199" s="36"/>
      <c r="T199" s="176" t="s">
        <v>23</v>
      </c>
      <c r="U199" s="43" t="s">
        <v>47</v>
      </c>
      <c r="V199" s="123">
        <f t="shared" si="19"/>
        <v>0</v>
      </c>
      <c r="W199" s="123">
        <f t="shared" si="20"/>
        <v>0</v>
      </c>
      <c r="X199" s="123">
        <f t="shared" si="21"/>
        <v>0</v>
      </c>
      <c r="Y199" s="35"/>
      <c r="Z199" s="177">
        <f t="shared" si="22"/>
        <v>0</v>
      </c>
      <c r="AA199" s="177">
        <v>0</v>
      </c>
      <c r="AB199" s="177">
        <f t="shared" si="23"/>
        <v>0</v>
      </c>
      <c r="AC199" s="177">
        <v>0</v>
      </c>
      <c r="AD199" s="178">
        <f t="shared" si="24"/>
        <v>0</v>
      </c>
      <c r="AR199" s="17" t="s">
        <v>196</v>
      </c>
      <c r="AT199" s="17" t="s">
        <v>193</v>
      </c>
      <c r="AU199" s="17" t="s">
        <v>111</v>
      </c>
      <c r="AY199" s="17" t="s">
        <v>167</v>
      </c>
      <c r="BE199" s="110">
        <f t="shared" si="25"/>
        <v>0</v>
      </c>
      <c r="BF199" s="110">
        <f t="shared" si="26"/>
        <v>0</v>
      </c>
      <c r="BG199" s="110">
        <f t="shared" si="27"/>
        <v>0</v>
      </c>
      <c r="BH199" s="110">
        <f t="shared" si="28"/>
        <v>0</v>
      </c>
      <c r="BI199" s="110">
        <f t="shared" si="29"/>
        <v>0</v>
      </c>
      <c r="BJ199" s="17" t="s">
        <v>92</v>
      </c>
      <c r="BK199" s="110">
        <f t="shared" si="30"/>
        <v>0</v>
      </c>
      <c r="BL199" s="17" t="s">
        <v>183</v>
      </c>
      <c r="BM199" s="17" t="s">
        <v>414</v>
      </c>
    </row>
    <row r="200" spans="2:65" s="1" customFormat="1" ht="31.5" customHeight="1">
      <c r="B200" s="34"/>
      <c r="C200" s="171" t="s">
        <v>415</v>
      </c>
      <c r="D200" s="171" t="s">
        <v>168</v>
      </c>
      <c r="E200" s="172" t="s">
        <v>416</v>
      </c>
      <c r="F200" s="261" t="s">
        <v>417</v>
      </c>
      <c r="G200" s="261"/>
      <c r="H200" s="261"/>
      <c r="I200" s="261"/>
      <c r="J200" s="173" t="s">
        <v>171</v>
      </c>
      <c r="K200" s="174">
        <v>10</v>
      </c>
      <c r="L200" s="175">
        <v>0</v>
      </c>
      <c r="M200" s="262">
        <v>0</v>
      </c>
      <c r="N200" s="263"/>
      <c r="O200" s="263"/>
      <c r="P200" s="242">
        <f t="shared" si="18"/>
        <v>0</v>
      </c>
      <c r="Q200" s="242"/>
      <c r="R200" s="36"/>
      <c r="T200" s="176" t="s">
        <v>23</v>
      </c>
      <c r="U200" s="43" t="s">
        <v>47</v>
      </c>
      <c r="V200" s="123">
        <f t="shared" si="19"/>
        <v>0</v>
      </c>
      <c r="W200" s="123">
        <f t="shared" si="20"/>
        <v>0</v>
      </c>
      <c r="X200" s="123">
        <f t="shared" si="21"/>
        <v>0</v>
      </c>
      <c r="Y200" s="35"/>
      <c r="Z200" s="177">
        <f t="shared" si="22"/>
        <v>0</v>
      </c>
      <c r="AA200" s="177">
        <v>0</v>
      </c>
      <c r="AB200" s="177">
        <f t="shared" si="23"/>
        <v>0</v>
      </c>
      <c r="AC200" s="177">
        <v>0</v>
      </c>
      <c r="AD200" s="178">
        <f t="shared" si="24"/>
        <v>0</v>
      </c>
      <c r="AR200" s="17" t="s">
        <v>183</v>
      </c>
      <c r="AT200" s="17" t="s">
        <v>168</v>
      </c>
      <c r="AU200" s="17" t="s">
        <v>111</v>
      </c>
      <c r="AY200" s="17" t="s">
        <v>167</v>
      </c>
      <c r="BE200" s="110">
        <f t="shared" si="25"/>
        <v>0</v>
      </c>
      <c r="BF200" s="110">
        <f t="shared" si="26"/>
        <v>0</v>
      </c>
      <c r="BG200" s="110">
        <f t="shared" si="27"/>
        <v>0</v>
      </c>
      <c r="BH200" s="110">
        <f t="shared" si="28"/>
        <v>0</v>
      </c>
      <c r="BI200" s="110">
        <f t="shared" si="29"/>
        <v>0</v>
      </c>
      <c r="BJ200" s="17" t="s">
        <v>92</v>
      </c>
      <c r="BK200" s="110">
        <f t="shared" si="30"/>
        <v>0</v>
      </c>
      <c r="BL200" s="17" t="s">
        <v>183</v>
      </c>
      <c r="BM200" s="17" t="s">
        <v>418</v>
      </c>
    </row>
    <row r="201" spans="2:65" s="1" customFormat="1" ht="44.25" customHeight="1">
      <c r="B201" s="34"/>
      <c r="C201" s="179" t="s">
        <v>419</v>
      </c>
      <c r="D201" s="179" t="s">
        <v>193</v>
      </c>
      <c r="E201" s="180" t="s">
        <v>420</v>
      </c>
      <c r="F201" s="266" t="s">
        <v>421</v>
      </c>
      <c r="G201" s="266"/>
      <c r="H201" s="266"/>
      <c r="I201" s="266"/>
      <c r="J201" s="181" t="s">
        <v>171</v>
      </c>
      <c r="K201" s="182">
        <v>10</v>
      </c>
      <c r="L201" s="183">
        <v>0</v>
      </c>
      <c r="M201" s="267"/>
      <c r="N201" s="267"/>
      <c r="O201" s="268"/>
      <c r="P201" s="242">
        <f t="shared" si="18"/>
        <v>0</v>
      </c>
      <c r="Q201" s="242"/>
      <c r="R201" s="36"/>
      <c r="T201" s="176" t="s">
        <v>23</v>
      </c>
      <c r="U201" s="43" t="s">
        <v>47</v>
      </c>
      <c r="V201" s="123">
        <f t="shared" si="19"/>
        <v>0</v>
      </c>
      <c r="W201" s="123">
        <f t="shared" si="20"/>
        <v>0</v>
      </c>
      <c r="X201" s="123">
        <f t="shared" si="21"/>
        <v>0</v>
      </c>
      <c r="Y201" s="35"/>
      <c r="Z201" s="177">
        <f t="shared" si="22"/>
        <v>0</v>
      </c>
      <c r="AA201" s="177">
        <v>0</v>
      </c>
      <c r="AB201" s="177">
        <f t="shared" si="23"/>
        <v>0</v>
      </c>
      <c r="AC201" s="177">
        <v>0</v>
      </c>
      <c r="AD201" s="178">
        <f t="shared" si="24"/>
        <v>0</v>
      </c>
      <c r="AR201" s="17" t="s">
        <v>196</v>
      </c>
      <c r="AT201" s="17" t="s">
        <v>193</v>
      </c>
      <c r="AU201" s="17" t="s">
        <v>111</v>
      </c>
      <c r="AY201" s="17" t="s">
        <v>167</v>
      </c>
      <c r="BE201" s="110">
        <f t="shared" si="25"/>
        <v>0</v>
      </c>
      <c r="BF201" s="110">
        <f t="shared" si="26"/>
        <v>0</v>
      </c>
      <c r="BG201" s="110">
        <f t="shared" si="27"/>
        <v>0</v>
      </c>
      <c r="BH201" s="110">
        <f t="shared" si="28"/>
        <v>0</v>
      </c>
      <c r="BI201" s="110">
        <f t="shared" si="29"/>
        <v>0</v>
      </c>
      <c r="BJ201" s="17" t="s">
        <v>92</v>
      </c>
      <c r="BK201" s="110">
        <f t="shared" si="30"/>
        <v>0</v>
      </c>
      <c r="BL201" s="17" t="s">
        <v>183</v>
      </c>
      <c r="BM201" s="17" t="s">
        <v>422</v>
      </c>
    </row>
    <row r="202" spans="2:65" s="1" customFormat="1" ht="44.25" customHeight="1">
      <c r="B202" s="34"/>
      <c r="C202" s="171" t="s">
        <v>423</v>
      </c>
      <c r="D202" s="171" t="s">
        <v>168</v>
      </c>
      <c r="E202" s="172" t="s">
        <v>424</v>
      </c>
      <c r="F202" s="261" t="s">
        <v>425</v>
      </c>
      <c r="G202" s="261"/>
      <c r="H202" s="261"/>
      <c r="I202" s="261"/>
      <c r="J202" s="173" t="s">
        <v>190</v>
      </c>
      <c r="K202" s="174">
        <v>315</v>
      </c>
      <c r="L202" s="175">
        <v>0</v>
      </c>
      <c r="M202" s="262">
        <v>0</v>
      </c>
      <c r="N202" s="263"/>
      <c r="O202" s="263"/>
      <c r="P202" s="242">
        <f t="shared" si="18"/>
        <v>0</v>
      </c>
      <c r="Q202" s="242"/>
      <c r="R202" s="36"/>
      <c r="T202" s="176" t="s">
        <v>23</v>
      </c>
      <c r="U202" s="43" t="s">
        <v>47</v>
      </c>
      <c r="V202" s="123">
        <f t="shared" si="19"/>
        <v>0</v>
      </c>
      <c r="W202" s="123">
        <f t="shared" si="20"/>
        <v>0</v>
      </c>
      <c r="X202" s="123">
        <f t="shared" si="21"/>
        <v>0</v>
      </c>
      <c r="Y202" s="35"/>
      <c r="Z202" s="177">
        <f t="shared" si="22"/>
        <v>0</v>
      </c>
      <c r="AA202" s="177">
        <v>0</v>
      </c>
      <c r="AB202" s="177">
        <f t="shared" si="23"/>
        <v>0</v>
      </c>
      <c r="AC202" s="177">
        <v>0</v>
      </c>
      <c r="AD202" s="178">
        <f t="shared" si="24"/>
        <v>0</v>
      </c>
      <c r="AR202" s="17" t="s">
        <v>183</v>
      </c>
      <c r="AT202" s="17" t="s">
        <v>168</v>
      </c>
      <c r="AU202" s="17" t="s">
        <v>111</v>
      </c>
      <c r="AY202" s="17" t="s">
        <v>167</v>
      </c>
      <c r="BE202" s="110">
        <f t="shared" si="25"/>
        <v>0</v>
      </c>
      <c r="BF202" s="110">
        <f t="shared" si="26"/>
        <v>0</v>
      </c>
      <c r="BG202" s="110">
        <f t="shared" si="27"/>
        <v>0</v>
      </c>
      <c r="BH202" s="110">
        <f t="shared" si="28"/>
        <v>0</v>
      </c>
      <c r="BI202" s="110">
        <f t="shared" si="29"/>
        <v>0</v>
      </c>
      <c r="BJ202" s="17" t="s">
        <v>92</v>
      </c>
      <c r="BK202" s="110">
        <f t="shared" si="30"/>
        <v>0</v>
      </c>
      <c r="BL202" s="17" t="s">
        <v>183</v>
      </c>
      <c r="BM202" s="17" t="s">
        <v>426</v>
      </c>
    </row>
    <row r="203" spans="2:65" s="1" customFormat="1" ht="22.5" customHeight="1">
      <c r="B203" s="34"/>
      <c r="C203" s="179" t="s">
        <v>427</v>
      </c>
      <c r="D203" s="179" t="s">
        <v>193</v>
      </c>
      <c r="E203" s="180" t="s">
        <v>428</v>
      </c>
      <c r="F203" s="266" t="s">
        <v>429</v>
      </c>
      <c r="G203" s="266"/>
      <c r="H203" s="266"/>
      <c r="I203" s="266"/>
      <c r="J203" s="181" t="s">
        <v>190</v>
      </c>
      <c r="K203" s="182">
        <v>250</v>
      </c>
      <c r="L203" s="183">
        <v>0</v>
      </c>
      <c r="M203" s="267"/>
      <c r="N203" s="267"/>
      <c r="O203" s="268"/>
      <c r="P203" s="242">
        <f t="shared" si="18"/>
        <v>0</v>
      </c>
      <c r="Q203" s="242"/>
      <c r="R203" s="36"/>
      <c r="T203" s="176" t="s">
        <v>23</v>
      </c>
      <c r="U203" s="43" t="s">
        <v>47</v>
      </c>
      <c r="V203" s="123">
        <f t="shared" si="19"/>
        <v>0</v>
      </c>
      <c r="W203" s="123">
        <f t="shared" si="20"/>
        <v>0</v>
      </c>
      <c r="X203" s="123">
        <f t="shared" si="21"/>
        <v>0</v>
      </c>
      <c r="Y203" s="35"/>
      <c r="Z203" s="177">
        <f t="shared" si="22"/>
        <v>0</v>
      </c>
      <c r="AA203" s="177">
        <v>0</v>
      </c>
      <c r="AB203" s="177">
        <f t="shared" si="23"/>
        <v>0</v>
      </c>
      <c r="AC203" s="177">
        <v>0</v>
      </c>
      <c r="AD203" s="178">
        <f t="shared" si="24"/>
        <v>0</v>
      </c>
      <c r="AR203" s="17" t="s">
        <v>196</v>
      </c>
      <c r="AT203" s="17" t="s">
        <v>193</v>
      </c>
      <c r="AU203" s="17" t="s">
        <v>111</v>
      </c>
      <c r="AY203" s="17" t="s">
        <v>167</v>
      </c>
      <c r="BE203" s="110">
        <f t="shared" si="25"/>
        <v>0</v>
      </c>
      <c r="BF203" s="110">
        <f t="shared" si="26"/>
        <v>0</v>
      </c>
      <c r="BG203" s="110">
        <f t="shared" si="27"/>
        <v>0</v>
      </c>
      <c r="BH203" s="110">
        <f t="shared" si="28"/>
        <v>0</v>
      </c>
      <c r="BI203" s="110">
        <f t="shared" si="29"/>
        <v>0</v>
      </c>
      <c r="BJ203" s="17" t="s">
        <v>92</v>
      </c>
      <c r="BK203" s="110">
        <f t="shared" si="30"/>
        <v>0</v>
      </c>
      <c r="BL203" s="17" t="s">
        <v>183</v>
      </c>
      <c r="BM203" s="17" t="s">
        <v>430</v>
      </c>
    </row>
    <row r="204" spans="2:65" s="1" customFormat="1" ht="22.5" customHeight="1">
      <c r="B204" s="34"/>
      <c r="C204" s="179" t="s">
        <v>431</v>
      </c>
      <c r="D204" s="179" t="s">
        <v>193</v>
      </c>
      <c r="E204" s="180" t="s">
        <v>432</v>
      </c>
      <c r="F204" s="266" t="s">
        <v>433</v>
      </c>
      <c r="G204" s="266"/>
      <c r="H204" s="266"/>
      <c r="I204" s="266"/>
      <c r="J204" s="181" t="s">
        <v>190</v>
      </c>
      <c r="K204" s="182">
        <v>10</v>
      </c>
      <c r="L204" s="183">
        <v>0</v>
      </c>
      <c r="M204" s="267"/>
      <c r="N204" s="267"/>
      <c r="O204" s="268"/>
      <c r="P204" s="242">
        <f t="shared" si="18"/>
        <v>0</v>
      </c>
      <c r="Q204" s="242"/>
      <c r="R204" s="36"/>
      <c r="T204" s="176" t="s">
        <v>23</v>
      </c>
      <c r="U204" s="43" t="s">
        <v>47</v>
      </c>
      <c r="V204" s="123">
        <f t="shared" si="19"/>
        <v>0</v>
      </c>
      <c r="W204" s="123">
        <f t="shared" si="20"/>
        <v>0</v>
      </c>
      <c r="X204" s="123">
        <f t="shared" si="21"/>
        <v>0</v>
      </c>
      <c r="Y204" s="35"/>
      <c r="Z204" s="177">
        <f t="shared" si="22"/>
        <v>0</v>
      </c>
      <c r="AA204" s="177">
        <v>0</v>
      </c>
      <c r="AB204" s="177">
        <f t="shared" si="23"/>
        <v>0</v>
      </c>
      <c r="AC204" s="177">
        <v>0</v>
      </c>
      <c r="AD204" s="178">
        <f t="shared" si="24"/>
        <v>0</v>
      </c>
      <c r="AR204" s="17" t="s">
        <v>196</v>
      </c>
      <c r="AT204" s="17" t="s">
        <v>193</v>
      </c>
      <c r="AU204" s="17" t="s">
        <v>111</v>
      </c>
      <c r="AY204" s="17" t="s">
        <v>167</v>
      </c>
      <c r="BE204" s="110">
        <f t="shared" si="25"/>
        <v>0</v>
      </c>
      <c r="BF204" s="110">
        <f t="shared" si="26"/>
        <v>0</v>
      </c>
      <c r="BG204" s="110">
        <f t="shared" si="27"/>
        <v>0</v>
      </c>
      <c r="BH204" s="110">
        <f t="shared" si="28"/>
        <v>0</v>
      </c>
      <c r="BI204" s="110">
        <f t="shared" si="29"/>
        <v>0</v>
      </c>
      <c r="BJ204" s="17" t="s">
        <v>92</v>
      </c>
      <c r="BK204" s="110">
        <f t="shared" si="30"/>
        <v>0</v>
      </c>
      <c r="BL204" s="17" t="s">
        <v>183</v>
      </c>
      <c r="BM204" s="17" t="s">
        <v>434</v>
      </c>
    </row>
    <row r="205" spans="2:65" s="1" customFormat="1" ht="22.5" customHeight="1">
      <c r="B205" s="34"/>
      <c r="C205" s="179" t="s">
        <v>435</v>
      </c>
      <c r="D205" s="179" t="s">
        <v>193</v>
      </c>
      <c r="E205" s="180" t="s">
        <v>436</v>
      </c>
      <c r="F205" s="266" t="s">
        <v>437</v>
      </c>
      <c r="G205" s="266"/>
      <c r="H205" s="266"/>
      <c r="I205" s="266"/>
      <c r="J205" s="181" t="s">
        <v>190</v>
      </c>
      <c r="K205" s="182">
        <v>5</v>
      </c>
      <c r="L205" s="183">
        <v>0</v>
      </c>
      <c r="M205" s="267"/>
      <c r="N205" s="267"/>
      <c r="O205" s="268"/>
      <c r="P205" s="242">
        <f t="shared" si="18"/>
        <v>0</v>
      </c>
      <c r="Q205" s="242"/>
      <c r="R205" s="36"/>
      <c r="T205" s="176" t="s">
        <v>23</v>
      </c>
      <c r="U205" s="43" t="s">
        <v>47</v>
      </c>
      <c r="V205" s="123">
        <f t="shared" si="19"/>
        <v>0</v>
      </c>
      <c r="W205" s="123">
        <f t="shared" si="20"/>
        <v>0</v>
      </c>
      <c r="X205" s="123">
        <f t="shared" si="21"/>
        <v>0</v>
      </c>
      <c r="Y205" s="35"/>
      <c r="Z205" s="177">
        <f t="shared" si="22"/>
        <v>0</v>
      </c>
      <c r="AA205" s="177">
        <v>0</v>
      </c>
      <c r="AB205" s="177">
        <f t="shared" si="23"/>
        <v>0</v>
      </c>
      <c r="AC205" s="177">
        <v>0</v>
      </c>
      <c r="AD205" s="178">
        <f t="shared" si="24"/>
        <v>0</v>
      </c>
      <c r="AR205" s="17" t="s">
        <v>196</v>
      </c>
      <c r="AT205" s="17" t="s">
        <v>193</v>
      </c>
      <c r="AU205" s="17" t="s">
        <v>111</v>
      </c>
      <c r="AY205" s="17" t="s">
        <v>167</v>
      </c>
      <c r="BE205" s="110">
        <f t="shared" si="25"/>
        <v>0</v>
      </c>
      <c r="BF205" s="110">
        <f t="shared" si="26"/>
        <v>0</v>
      </c>
      <c r="BG205" s="110">
        <f t="shared" si="27"/>
        <v>0</v>
      </c>
      <c r="BH205" s="110">
        <f t="shared" si="28"/>
        <v>0</v>
      </c>
      <c r="BI205" s="110">
        <f t="shared" si="29"/>
        <v>0</v>
      </c>
      <c r="BJ205" s="17" t="s">
        <v>92</v>
      </c>
      <c r="BK205" s="110">
        <f t="shared" si="30"/>
        <v>0</v>
      </c>
      <c r="BL205" s="17" t="s">
        <v>183</v>
      </c>
      <c r="BM205" s="17" t="s">
        <v>438</v>
      </c>
    </row>
    <row r="206" spans="2:65" s="1" customFormat="1" ht="22.5" customHeight="1">
      <c r="B206" s="34"/>
      <c r="C206" s="179" t="s">
        <v>439</v>
      </c>
      <c r="D206" s="179" t="s">
        <v>193</v>
      </c>
      <c r="E206" s="180" t="s">
        <v>440</v>
      </c>
      <c r="F206" s="266" t="s">
        <v>441</v>
      </c>
      <c r="G206" s="266"/>
      <c r="H206" s="266"/>
      <c r="I206" s="266"/>
      <c r="J206" s="181" t="s">
        <v>190</v>
      </c>
      <c r="K206" s="182">
        <v>50</v>
      </c>
      <c r="L206" s="183">
        <v>0</v>
      </c>
      <c r="M206" s="267"/>
      <c r="N206" s="267"/>
      <c r="O206" s="268"/>
      <c r="P206" s="242">
        <f t="shared" si="18"/>
        <v>0</v>
      </c>
      <c r="Q206" s="242"/>
      <c r="R206" s="36"/>
      <c r="T206" s="176" t="s">
        <v>23</v>
      </c>
      <c r="U206" s="43" t="s">
        <v>47</v>
      </c>
      <c r="V206" s="123">
        <f t="shared" si="19"/>
        <v>0</v>
      </c>
      <c r="W206" s="123">
        <f t="shared" si="20"/>
        <v>0</v>
      </c>
      <c r="X206" s="123">
        <f t="shared" si="21"/>
        <v>0</v>
      </c>
      <c r="Y206" s="35"/>
      <c r="Z206" s="177">
        <f t="shared" si="22"/>
        <v>0</v>
      </c>
      <c r="AA206" s="177">
        <v>0</v>
      </c>
      <c r="AB206" s="177">
        <f t="shared" si="23"/>
        <v>0</v>
      </c>
      <c r="AC206" s="177">
        <v>0</v>
      </c>
      <c r="AD206" s="178">
        <f t="shared" si="24"/>
        <v>0</v>
      </c>
      <c r="AR206" s="17" t="s">
        <v>196</v>
      </c>
      <c r="AT206" s="17" t="s">
        <v>193</v>
      </c>
      <c r="AU206" s="17" t="s">
        <v>111</v>
      </c>
      <c r="AY206" s="17" t="s">
        <v>167</v>
      </c>
      <c r="BE206" s="110">
        <f t="shared" si="25"/>
        <v>0</v>
      </c>
      <c r="BF206" s="110">
        <f t="shared" si="26"/>
        <v>0</v>
      </c>
      <c r="BG206" s="110">
        <f t="shared" si="27"/>
        <v>0</v>
      </c>
      <c r="BH206" s="110">
        <f t="shared" si="28"/>
        <v>0</v>
      </c>
      <c r="BI206" s="110">
        <f t="shared" si="29"/>
        <v>0</v>
      </c>
      <c r="BJ206" s="17" t="s">
        <v>92</v>
      </c>
      <c r="BK206" s="110">
        <f t="shared" si="30"/>
        <v>0</v>
      </c>
      <c r="BL206" s="17" t="s">
        <v>183</v>
      </c>
      <c r="BM206" s="17" t="s">
        <v>442</v>
      </c>
    </row>
    <row r="207" spans="2:65" s="1" customFormat="1" ht="31.5" customHeight="1">
      <c r="B207" s="34"/>
      <c r="C207" s="171" t="s">
        <v>443</v>
      </c>
      <c r="D207" s="171" t="s">
        <v>168</v>
      </c>
      <c r="E207" s="172" t="s">
        <v>444</v>
      </c>
      <c r="F207" s="261" t="s">
        <v>445</v>
      </c>
      <c r="G207" s="261"/>
      <c r="H207" s="261"/>
      <c r="I207" s="261"/>
      <c r="J207" s="173" t="s">
        <v>171</v>
      </c>
      <c r="K207" s="174">
        <v>20</v>
      </c>
      <c r="L207" s="175">
        <v>0</v>
      </c>
      <c r="M207" s="262">
        <v>0</v>
      </c>
      <c r="N207" s="263"/>
      <c r="O207" s="263"/>
      <c r="P207" s="242">
        <f t="shared" si="18"/>
        <v>0</v>
      </c>
      <c r="Q207" s="242"/>
      <c r="R207" s="36"/>
      <c r="T207" s="176" t="s">
        <v>23</v>
      </c>
      <c r="U207" s="43" t="s">
        <v>47</v>
      </c>
      <c r="V207" s="123">
        <f t="shared" si="19"/>
        <v>0</v>
      </c>
      <c r="W207" s="123">
        <f t="shared" si="20"/>
        <v>0</v>
      </c>
      <c r="X207" s="123">
        <f t="shared" si="21"/>
        <v>0</v>
      </c>
      <c r="Y207" s="35"/>
      <c r="Z207" s="177">
        <f t="shared" ref="Z207:Z211" si="31">Y207*K207</f>
        <v>0</v>
      </c>
      <c r="AA207" s="177">
        <v>0</v>
      </c>
      <c r="AB207" s="177">
        <f t="shared" ref="AB207:AB211" si="32">AA207*K207</f>
        <v>0</v>
      </c>
      <c r="AC207" s="177">
        <v>0</v>
      </c>
      <c r="AD207" s="178">
        <f t="shared" ref="AD207:AD211" si="33">AC207*K207</f>
        <v>0</v>
      </c>
      <c r="AR207" s="17" t="s">
        <v>183</v>
      </c>
      <c r="AT207" s="17" t="s">
        <v>168</v>
      </c>
      <c r="AU207" s="17" t="s">
        <v>111</v>
      </c>
      <c r="AY207" s="17" t="s">
        <v>167</v>
      </c>
      <c r="BE207" s="110">
        <f t="shared" si="25"/>
        <v>0</v>
      </c>
      <c r="BF207" s="110">
        <f t="shared" si="26"/>
        <v>0</v>
      </c>
      <c r="BG207" s="110">
        <f t="shared" si="27"/>
        <v>0</v>
      </c>
      <c r="BH207" s="110">
        <f t="shared" si="28"/>
        <v>0</v>
      </c>
      <c r="BI207" s="110">
        <f t="shared" si="29"/>
        <v>0</v>
      </c>
      <c r="BJ207" s="17" t="s">
        <v>92</v>
      </c>
      <c r="BK207" s="110">
        <f t="shared" si="30"/>
        <v>0</v>
      </c>
      <c r="BL207" s="17" t="s">
        <v>183</v>
      </c>
      <c r="BM207" s="17" t="s">
        <v>446</v>
      </c>
    </row>
    <row r="208" spans="2:65" s="1" customFormat="1" ht="22.5" customHeight="1">
      <c r="B208" s="34"/>
      <c r="C208" s="179" t="s">
        <v>447</v>
      </c>
      <c r="D208" s="179" t="s">
        <v>193</v>
      </c>
      <c r="E208" s="180" t="s">
        <v>448</v>
      </c>
      <c r="F208" s="266" t="s">
        <v>449</v>
      </c>
      <c r="G208" s="266"/>
      <c r="H208" s="266"/>
      <c r="I208" s="266"/>
      <c r="J208" s="181" t="s">
        <v>205</v>
      </c>
      <c r="K208" s="182">
        <v>10</v>
      </c>
      <c r="L208" s="183">
        <v>0</v>
      </c>
      <c r="M208" s="267"/>
      <c r="N208" s="267"/>
      <c r="O208" s="268"/>
      <c r="P208" s="242">
        <f t="shared" si="18"/>
        <v>0</v>
      </c>
      <c r="Q208" s="242"/>
      <c r="R208" s="36"/>
      <c r="T208" s="176" t="s">
        <v>23</v>
      </c>
      <c r="U208" s="43" t="s">
        <v>47</v>
      </c>
      <c r="V208" s="123">
        <f t="shared" si="19"/>
        <v>0</v>
      </c>
      <c r="W208" s="123">
        <f t="shared" si="20"/>
        <v>0</v>
      </c>
      <c r="X208" s="123">
        <f t="shared" si="21"/>
        <v>0</v>
      </c>
      <c r="Y208" s="35"/>
      <c r="Z208" s="177">
        <f t="shared" si="31"/>
        <v>0</v>
      </c>
      <c r="AA208" s="177">
        <v>0</v>
      </c>
      <c r="AB208" s="177">
        <f t="shared" si="32"/>
        <v>0</v>
      </c>
      <c r="AC208" s="177">
        <v>0</v>
      </c>
      <c r="AD208" s="178">
        <f t="shared" si="33"/>
        <v>0</v>
      </c>
      <c r="AR208" s="17" t="s">
        <v>196</v>
      </c>
      <c r="AT208" s="17" t="s">
        <v>193</v>
      </c>
      <c r="AU208" s="17" t="s">
        <v>111</v>
      </c>
      <c r="AY208" s="17" t="s">
        <v>167</v>
      </c>
      <c r="BE208" s="110">
        <f t="shared" si="25"/>
        <v>0</v>
      </c>
      <c r="BF208" s="110">
        <f t="shared" si="26"/>
        <v>0</v>
      </c>
      <c r="BG208" s="110">
        <f t="shared" si="27"/>
        <v>0</v>
      </c>
      <c r="BH208" s="110">
        <f t="shared" si="28"/>
        <v>0</v>
      </c>
      <c r="BI208" s="110">
        <f t="shared" si="29"/>
        <v>0</v>
      </c>
      <c r="BJ208" s="17" t="s">
        <v>92</v>
      </c>
      <c r="BK208" s="110">
        <f t="shared" si="30"/>
        <v>0</v>
      </c>
      <c r="BL208" s="17" t="s">
        <v>183</v>
      </c>
      <c r="BM208" s="17" t="s">
        <v>450</v>
      </c>
    </row>
    <row r="209" spans="2:65" s="1" customFormat="1" ht="22.5" customHeight="1">
      <c r="B209" s="34"/>
      <c r="C209" s="179" t="s">
        <v>451</v>
      </c>
      <c r="D209" s="179" t="s">
        <v>193</v>
      </c>
      <c r="E209" s="180" t="s">
        <v>452</v>
      </c>
      <c r="F209" s="266" t="s">
        <v>453</v>
      </c>
      <c r="G209" s="266"/>
      <c r="H209" s="266"/>
      <c r="I209" s="266"/>
      <c r="J209" s="181" t="s">
        <v>205</v>
      </c>
      <c r="K209" s="182">
        <v>10</v>
      </c>
      <c r="L209" s="183">
        <v>0</v>
      </c>
      <c r="M209" s="267"/>
      <c r="N209" s="267"/>
      <c r="O209" s="268"/>
      <c r="P209" s="242">
        <f t="shared" si="18"/>
        <v>0</v>
      </c>
      <c r="Q209" s="242"/>
      <c r="R209" s="36"/>
      <c r="T209" s="176" t="s">
        <v>23</v>
      </c>
      <c r="U209" s="43" t="s">
        <v>47</v>
      </c>
      <c r="V209" s="123">
        <f t="shared" si="19"/>
        <v>0</v>
      </c>
      <c r="W209" s="123">
        <f t="shared" si="20"/>
        <v>0</v>
      </c>
      <c r="X209" s="123">
        <f t="shared" si="21"/>
        <v>0</v>
      </c>
      <c r="Y209" s="35"/>
      <c r="Z209" s="177">
        <f t="shared" si="31"/>
        <v>0</v>
      </c>
      <c r="AA209" s="177">
        <v>0</v>
      </c>
      <c r="AB209" s="177">
        <f t="shared" si="32"/>
        <v>0</v>
      </c>
      <c r="AC209" s="177">
        <v>0</v>
      </c>
      <c r="AD209" s="178">
        <f t="shared" si="33"/>
        <v>0</v>
      </c>
      <c r="AR209" s="17" t="s">
        <v>196</v>
      </c>
      <c r="AT209" s="17" t="s">
        <v>193</v>
      </c>
      <c r="AU209" s="17" t="s">
        <v>111</v>
      </c>
      <c r="AY209" s="17" t="s">
        <v>167</v>
      </c>
      <c r="BE209" s="110">
        <f t="shared" si="25"/>
        <v>0</v>
      </c>
      <c r="BF209" s="110">
        <f t="shared" si="26"/>
        <v>0</v>
      </c>
      <c r="BG209" s="110">
        <f t="shared" si="27"/>
        <v>0</v>
      </c>
      <c r="BH209" s="110">
        <f t="shared" si="28"/>
        <v>0</v>
      </c>
      <c r="BI209" s="110">
        <f t="shared" si="29"/>
        <v>0</v>
      </c>
      <c r="BJ209" s="17" t="s">
        <v>92</v>
      </c>
      <c r="BK209" s="110">
        <f t="shared" si="30"/>
        <v>0</v>
      </c>
      <c r="BL209" s="17" t="s">
        <v>183</v>
      </c>
      <c r="BM209" s="17" t="s">
        <v>454</v>
      </c>
    </row>
    <row r="210" spans="2:65" s="1" customFormat="1" ht="22.5" customHeight="1">
      <c r="B210" s="34"/>
      <c r="C210" s="179" t="s">
        <v>455</v>
      </c>
      <c r="D210" s="179" t="s">
        <v>193</v>
      </c>
      <c r="E210" s="180" t="s">
        <v>456</v>
      </c>
      <c r="F210" s="266" t="s">
        <v>457</v>
      </c>
      <c r="G210" s="266"/>
      <c r="H210" s="266"/>
      <c r="I210" s="266"/>
      <c r="J210" s="181" t="s">
        <v>205</v>
      </c>
      <c r="K210" s="182">
        <v>10</v>
      </c>
      <c r="L210" s="183">
        <v>0</v>
      </c>
      <c r="M210" s="267"/>
      <c r="N210" s="267"/>
      <c r="O210" s="268"/>
      <c r="P210" s="242">
        <f t="shared" si="18"/>
        <v>0</v>
      </c>
      <c r="Q210" s="242"/>
      <c r="R210" s="36"/>
      <c r="T210" s="176" t="s">
        <v>23</v>
      </c>
      <c r="U210" s="43" t="s">
        <v>47</v>
      </c>
      <c r="V210" s="123">
        <f t="shared" si="19"/>
        <v>0</v>
      </c>
      <c r="W210" s="123">
        <f t="shared" si="20"/>
        <v>0</v>
      </c>
      <c r="X210" s="123">
        <f t="shared" si="21"/>
        <v>0</v>
      </c>
      <c r="Y210" s="35"/>
      <c r="Z210" s="177">
        <f t="shared" si="31"/>
        <v>0</v>
      </c>
      <c r="AA210" s="177">
        <v>0</v>
      </c>
      <c r="AB210" s="177">
        <f t="shared" si="32"/>
        <v>0</v>
      </c>
      <c r="AC210" s="177">
        <v>0</v>
      </c>
      <c r="AD210" s="178">
        <f t="shared" si="33"/>
        <v>0</v>
      </c>
      <c r="AR210" s="17" t="s">
        <v>196</v>
      </c>
      <c r="AT210" s="17" t="s">
        <v>193</v>
      </c>
      <c r="AU210" s="17" t="s">
        <v>111</v>
      </c>
      <c r="AY210" s="17" t="s">
        <v>167</v>
      </c>
      <c r="BE210" s="110">
        <f t="shared" si="25"/>
        <v>0</v>
      </c>
      <c r="BF210" s="110">
        <f t="shared" si="26"/>
        <v>0</v>
      </c>
      <c r="BG210" s="110">
        <f t="shared" si="27"/>
        <v>0</v>
      </c>
      <c r="BH210" s="110">
        <f t="shared" si="28"/>
        <v>0</v>
      </c>
      <c r="BI210" s="110">
        <f t="shared" si="29"/>
        <v>0</v>
      </c>
      <c r="BJ210" s="17" t="s">
        <v>92</v>
      </c>
      <c r="BK210" s="110">
        <f t="shared" si="30"/>
        <v>0</v>
      </c>
      <c r="BL210" s="17" t="s">
        <v>183</v>
      </c>
      <c r="BM210" s="17" t="s">
        <v>458</v>
      </c>
    </row>
    <row r="211" spans="2:65" s="1" customFormat="1" ht="22.5" customHeight="1">
      <c r="B211" s="34"/>
      <c r="C211" s="171" t="s">
        <v>459</v>
      </c>
      <c r="D211" s="171" t="s">
        <v>168</v>
      </c>
      <c r="E211" s="172" t="s">
        <v>460</v>
      </c>
      <c r="F211" s="261" t="s">
        <v>461</v>
      </c>
      <c r="G211" s="261"/>
      <c r="H211" s="261"/>
      <c r="I211" s="261"/>
      <c r="J211" s="173" t="s">
        <v>171</v>
      </c>
      <c r="K211" s="174">
        <v>2</v>
      </c>
      <c r="L211" s="175">
        <v>0</v>
      </c>
      <c r="M211" s="262">
        <v>0</v>
      </c>
      <c r="N211" s="263"/>
      <c r="O211" s="263"/>
      <c r="P211" s="242">
        <f t="shared" si="18"/>
        <v>0</v>
      </c>
      <c r="Q211" s="242"/>
      <c r="R211" s="36"/>
      <c r="T211" s="176" t="s">
        <v>23</v>
      </c>
      <c r="U211" s="43" t="s">
        <v>47</v>
      </c>
      <c r="V211" s="123">
        <f t="shared" si="19"/>
        <v>0</v>
      </c>
      <c r="W211" s="123">
        <f t="shared" si="20"/>
        <v>0</v>
      </c>
      <c r="X211" s="123">
        <f t="shared" si="21"/>
        <v>0</v>
      </c>
      <c r="Y211" s="35"/>
      <c r="Z211" s="177">
        <f t="shared" si="31"/>
        <v>0</v>
      </c>
      <c r="AA211" s="177">
        <v>0</v>
      </c>
      <c r="AB211" s="177">
        <f t="shared" si="32"/>
        <v>0</v>
      </c>
      <c r="AC211" s="177">
        <v>0</v>
      </c>
      <c r="AD211" s="178">
        <f t="shared" si="33"/>
        <v>0</v>
      </c>
      <c r="AR211" s="17" t="s">
        <v>183</v>
      </c>
      <c r="AT211" s="17" t="s">
        <v>168</v>
      </c>
      <c r="AU211" s="17" t="s">
        <v>111</v>
      </c>
      <c r="AY211" s="17" t="s">
        <v>167</v>
      </c>
      <c r="BE211" s="110">
        <f t="shared" si="25"/>
        <v>0</v>
      </c>
      <c r="BF211" s="110">
        <f t="shared" si="26"/>
        <v>0</v>
      </c>
      <c r="BG211" s="110">
        <f t="shared" si="27"/>
        <v>0</v>
      </c>
      <c r="BH211" s="110">
        <f t="shared" si="28"/>
        <v>0</v>
      </c>
      <c r="BI211" s="110">
        <f t="shared" si="29"/>
        <v>0</v>
      </c>
      <c r="BJ211" s="17" t="s">
        <v>92</v>
      </c>
      <c r="BK211" s="110">
        <f t="shared" si="30"/>
        <v>0</v>
      </c>
      <c r="BL211" s="17" t="s">
        <v>183</v>
      </c>
      <c r="BM211" s="17" t="s">
        <v>462</v>
      </c>
    </row>
    <row r="212" spans="2:65" s="1" customFormat="1" ht="22.5" customHeight="1">
      <c r="B212" s="34"/>
      <c r="C212" s="35"/>
      <c r="D212" s="35"/>
      <c r="E212" s="35"/>
      <c r="F212" s="264" t="s">
        <v>463</v>
      </c>
      <c r="G212" s="265"/>
      <c r="H212" s="265"/>
      <c r="I212" s="265"/>
      <c r="J212" s="35"/>
      <c r="K212" s="35"/>
      <c r="L212" s="35"/>
      <c r="M212" s="35"/>
      <c r="N212" s="35"/>
      <c r="O212" s="35"/>
      <c r="P212" s="35"/>
      <c r="Q212" s="35"/>
      <c r="R212" s="36"/>
      <c r="T212" s="144"/>
      <c r="U212" s="35"/>
      <c r="V212" s="35"/>
      <c r="W212" s="35"/>
      <c r="X212" s="35"/>
      <c r="Y212" s="35"/>
      <c r="Z212" s="35"/>
      <c r="AA212" s="35"/>
      <c r="AB212" s="35"/>
      <c r="AC212" s="35"/>
      <c r="AD212" s="77"/>
      <c r="AT212" s="17" t="s">
        <v>186</v>
      </c>
      <c r="AU212" s="17" t="s">
        <v>111</v>
      </c>
    </row>
    <row r="213" spans="2:65" s="1" customFormat="1" ht="22.5" customHeight="1">
      <c r="B213" s="34"/>
      <c r="C213" s="171" t="s">
        <v>464</v>
      </c>
      <c r="D213" s="171" t="s">
        <v>168</v>
      </c>
      <c r="E213" s="172" t="s">
        <v>465</v>
      </c>
      <c r="F213" s="261" t="s">
        <v>466</v>
      </c>
      <c r="G213" s="261"/>
      <c r="H213" s="261"/>
      <c r="I213" s="261"/>
      <c r="J213" s="173" t="s">
        <v>171</v>
      </c>
      <c r="K213" s="174">
        <v>1</v>
      </c>
      <c r="L213" s="175">
        <v>0</v>
      </c>
      <c r="M213" s="262">
        <v>0</v>
      </c>
      <c r="N213" s="263"/>
      <c r="O213" s="263"/>
      <c r="P213" s="242">
        <f>ROUND(V213*K213,2)</f>
        <v>0</v>
      </c>
      <c r="Q213" s="242"/>
      <c r="R213" s="36"/>
      <c r="T213" s="176" t="s">
        <v>23</v>
      </c>
      <c r="U213" s="43" t="s">
        <v>47</v>
      </c>
      <c r="V213" s="123">
        <f>L213+M213</f>
        <v>0</v>
      </c>
      <c r="W213" s="123">
        <f>ROUND(L213*K213,2)</f>
        <v>0</v>
      </c>
      <c r="X213" s="123">
        <f>ROUND(M213*K213,2)</f>
        <v>0</v>
      </c>
      <c r="Y213" s="35"/>
      <c r="Z213" s="177">
        <f>Y213*K213</f>
        <v>0</v>
      </c>
      <c r="AA213" s="177">
        <v>0</v>
      </c>
      <c r="AB213" s="177">
        <f>AA213*K213</f>
        <v>0</v>
      </c>
      <c r="AC213" s="177">
        <v>0</v>
      </c>
      <c r="AD213" s="178">
        <f>AC213*K213</f>
        <v>0</v>
      </c>
      <c r="AR213" s="17" t="s">
        <v>183</v>
      </c>
      <c r="AT213" s="17" t="s">
        <v>168</v>
      </c>
      <c r="AU213" s="17" t="s">
        <v>111</v>
      </c>
      <c r="AY213" s="17" t="s">
        <v>167</v>
      </c>
      <c r="BE213" s="110">
        <f>IF(U213="základní",P213,0)</f>
        <v>0</v>
      </c>
      <c r="BF213" s="110">
        <f>IF(U213="snížená",P213,0)</f>
        <v>0</v>
      </c>
      <c r="BG213" s="110">
        <f>IF(U213="zákl. přenesená",P213,0)</f>
        <v>0</v>
      </c>
      <c r="BH213" s="110">
        <f>IF(U213="sníž. přenesená",P213,0)</f>
        <v>0</v>
      </c>
      <c r="BI213" s="110">
        <f>IF(U213="nulová",P213,0)</f>
        <v>0</v>
      </c>
      <c r="BJ213" s="17" t="s">
        <v>92</v>
      </c>
      <c r="BK213" s="110">
        <f>ROUND(V213*K213,2)</f>
        <v>0</v>
      </c>
      <c r="BL213" s="17" t="s">
        <v>183</v>
      </c>
      <c r="BM213" s="17" t="s">
        <v>467</v>
      </c>
    </row>
    <row r="214" spans="2:65" s="1" customFormat="1" ht="22.5" customHeight="1">
      <c r="B214" s="34"/>
      <c r="C214" s="171" t="s">
        <v>468</v>
      </c>
      <c r="D214" s="171" t="s">
        <v>168</v>
      </c>
      <c r="E214" s="172" t="s">
        <v>469</v>
      </c>
      <c r="F214" s="261" t="s">
        <v>470</v>
      </c>
      <c r="G214" s="261"/>
      <c r="H214" s="261"/>
      <c r="I214" s="261"/>
      <c r="J214" s="173" t="s">
        <v>190</v>
      </c>
      <c r="K214" s="174">
        <v>50</v>
      </c>
      <c r="L214" s="175">
        <v>0</v>
      </c>
      <c r="M214" s="262">
        <v>0</v>
      </c>
      <c r="N214" s="263"/>
      <c r="O214" s="263"/>
      <c r="P214" s="242">
        <f>ROUND(V214*K214,2)</f>
        <v>0</v>
      </c>
      <c r="Q214" s="242"/>
      <c r="R214" s="36"/>
      <c r="T214" s="176" t="s">
        <v>23</v>
      </c>
      <c r="U214" s="43" t="s">
        <v>47</v>
      </c>
      <c r="V214" s="123">
        <f>L214+M214</f>
        <v>0</v>
      </c>
      <c r="W214" s="123">
        <f>ROUND(L214*K214,2)</f>
        <v>0</v>
      </c>
      <c r="X214" s="123">
        <f>ROUND(M214*K214,2)</f>
        <v>0</v>
      </c>
      <c r="Y214" s="35"/>
      <c r="Z214" s="177">
        <f>Y214*K214</f>
        <v>0</v>
      </c>
      <c r="AA214" s="177">
        <v>0</v>
      </c>
      <c r="AB214" s="177">
        <f>AA214*K214</f>
        <v>0</v>
      </c>
      <c r="AC214" s="177">
        <v>0</v>
      </c>
      <c r="AD214" s="178">
        <f>AC214*K214</f>
        <v>0</v>
      </c>
      <c r="AR214" s="17" t="s">
        <v>183</v>
      </c>
      <c r="AT214" s="17" t="s">
        <v>168</v>
      </c>
      <c r="AU214" s="17" t="s">
        <v>111</v>
      </c>
      <c r="AY214" s="17" t="s">
        <v>167</v>
      </c>
      <c r="BE214" s="110">
        <f>IF(U214="základní",P214,0)</f>
        <v>0</v>
      </c>
      <c r="BF214" s="110">
        <f>IF(U214="snížená",P214,0)</f>
        <v>0</v>
      </c>
      <c r="BG214" s="110">
        <f>IF(U214="zákl. přenesená",P214,0)</f>
        <v>0</v>
      </c>
      <c r="BH214" s="110">
        <f>IF(U214="sníž. přenesená",P214,0)</f>
        <v>0</v>
      </c>
      <c r="BI214" s="110">
        <f>IF(U214="nulová",P214,0)</f>
        <v>0</v>
      </c>
      <c r="BJ214" s="17" t="s">
        <v>92</v>
      </c>
      <c r="BK214" s="110">
        <f>ROUND(V214*K214,2)</f>
        <v>0</v>
      </c>
      <c r="BL214" s="17" t="s">
        <v>183</v>
      </c>
      <c r="BM214" s="17" t="s">
        <v>471</v>
      </c>
    </row>
    <row r="215" spans="2:65" s="1" customFormat="1" ht="57" customHeight="1">
      <c r="B215" s="34"/>
      <c r="C215" s="179" t="s">
        <v>472</v>
      </c>
      <c r="D215" s="179" t="s">
        <v>193</v>
      </c>
      <c r="E215" s="180" t="s">
        <v>473</v>
      </c>
      <c r="F215" s="266" t="s">
        <v>474</v>
      </c>
      <c r="G215" s="266"/>
      <c r="H215" s="266"/>
      <c r="I215" s="266"/>
      <c r="J215" s="181" t="s">
        <v>190</v>
      </c>
      <c r="K215" s="182">
        <v>50</v>
      </c>
      <c r="L215" s="183">
        <v>0</v>
      </c>
      <c r="M215" s="267"/>
      <c r="N215" s="267"/>
      <c r="O215" s="268"/>
      <c r="P215" s="242">
        <f>ROUND(V215*K215,2)</f>
        <v>0</v>
      </c>
      <c r="Q215" s="242"/>
      <c r="R215" s="36"/>
      <c r="T215" s="176" t="s">
        <v>23</v>
      </c>
      <c r="U215" s="43" t="s">
        <v>47</v>
      </c>
      <c r="V215" s="123">
        <f>L215+M215</f>
        <v>0</v>
      </c>
      <c r="W215" s="123">
        <f>ROUND(L215*K215,2)</f>
        <v>0</v>
      </c>
      <c r="X215" s="123">
        <f>ROUND(M215*K215,2)</f>
        <v>0</v>
      </c>
      <c r="Y215" s="35"/>
      <c r="Z215" s="177">
        <f>Y215*K215</f>
        <v>0</v>
      </c>
      <c r="AA215" s="177">
        <v>0</v>
      </c>
      <c r="AB215" s="177">
        <f>AA215*K215</f>
        <v>0</v>
      </c>
      <c r="AC215" s="177">
        <v>0</v>
      </c>
      <c r="AD215" s="178">
        <f>AC215*K215</f>
        <v>0</v>
      </c>
      <c r="AR215" s="17" t="s">
        <v>196</v>
      </c>
      <c r="AT215" s="17" t="s">
        <v>193</v>
      </c>
      <c r="AU215" s="17" t="s">
        <v>111</v>
      </c>
      <c r="AY215" s="17" t="s">
        <v>167</v>
      </c>
      <c r="BE215" s="110">
        <f>IF(U215="základní",P215,0)</f>
        <v>0</v>
      </c>
      <c r="BF215" s="110">
        <f>IF(U215="snížená",P215,0)</f>
        <v>0</v>
      </c>
      <c r="BG215" s="110">
        <f>IF(U215="zákl. přenesená",P215,0)</f>
        <v>0</v>
      </c>
      <c r="BH215" s="110">
        <f>IF(U215="sníž. přenesená",P215,0)</f>
        <v>0</v>
      </c>
      <c r="BI215" s="110">
        <f>IF(U215="nulová",P215,0)</f>
        <v>0</v>
      </c>
      <c r="BJ215" s="17" t="s">
        <v>92</v>
      </c>
      <c r="BK215" s="110">
        <f>ROUND(V215*K215,2)</f>
        <v>0</v>
      </c>
      <c r="BL215" s="17" t="s">
        <v>183</v>
      </c>
      <c r="BM215" s="17" t="s">
        <v>475</v>
      </c>
    </row>
    <row r="216" spans="2:65" s="1" customFormat="1" ht="31.5" customHeight="1">
      <c r="B216" s="34"/>
      <c r="C216" s="171" t="s">
        <v>476</v>
      </c>
      <c r="D216" s="171" t="s">
        <v>168</v>
      </c>
      <c r="E216" s="172" t="s">
        <v>477</v>
      </c>
      <c r="F216" s="261" t="s">
        <v>478</v>
      </c>
      <c r="G216" s="261"/>
      <c r="H216" s="261"/>
      <c r="I216" s="261"/>
      <c r="J216" s="173" t="s">
        <v>171</v>
      </c>
      <c r="K216" s="174">
        <v>60</v>
      </c>
      <c r="L216" s="175">
        <v>0</v>
      </c>
      <c r="M216" s="262">
        <v>0</v>
      </c>
      <c r="N216" s="263"/>
      <c r="O216" s="263"/>
      <c r="P216" s="242">
        <f>ROUND(V216*K216,2)</f>
        <v>0</v>
      </c>
      <c r="Q216" s="242"/>
      <c r="R216" s="36"/>
      <c r="T216" s="176" t="s">
        <v>23</v>
      </c>
      <c r="U216" s="43" t="s">
        <v>47</v>
      </c>
      <c r="V216" s="123">
        <f>L216+M216</f>
        <v>0</v>
      </c>
      <c r="W216" s="123">
        <f>ROUND(L216*K216,2)</f>
        <v>0</v>
      </c>
      <c r="X216" s="123">
        <f>ROUND(M216*K216,2)</f>
        <v>0</v>
      </c>
      <c r="Y216" s="35"/>
      <c r="Z216" s="177">
        <f>Y216*K216</f>
        <v>0</v>
      </c>
      <c r="AA216" s="177">
        <v>0</v>
      </c>
      <c r="AB216" s="177">
        <f>AA216*K216</f>
        <v>0</v>
      </c>
      <c r="AC216" s="177">
        <v>0</v>
      </c>
      <c r="AD216" s="178">
        <f>AC216*K216</f>
        <v>0</v>
      </c>
      <c r="AR216" s="17" t="s">
        <v>183</v>
      </c>
      <c r="AT216" s="17" t="s">
        <v>168</v>
      </c>
      <c r="AU216" s="17" t="s">
        <v>111</v>
      </c>
      <c r="AY216" s="17" t="s">
        <v>167</v>
      </c>
      <c r="BE216" s="110">
        <f>IF(U216="základní",P216,0)</f>
        <v>0</v>
      </c>
      <c r="BF216" s="110">
        <f>IF(U216="snížená",P216,0)</f>
        <v>0</v>
      </c>
      <c r="BG216" s="110">
        <f>IF(U216="zákl. přenesená",P216,0)</f>
        <v>0</v>
      </c>
      <c r="BH216" s="110">
        <f>IF(U216="sníž. přenesená",P216,0)</f>
        <v>0</v>
      </c>
      <c r="BI216" s="110">
        <f>IF(U216="nulová",P216,0)</f>
        <v>0</v>
      </c>
      <c r="BJ216" s="17" t="s">
        <v>92</v>
      </c>
      <c r="BK216" s="110">
        <f>ROUND(V216*K216,2)</f>
        <v>0</v>
      </c>
      <c r="BL216" s="17" t="s">
        <v>183</v>
      </c>
      <c r="BM216" s="17" t="s">
        <v>479</v>
      </c>
    </row>
    <row r="217" spans="2:65" s="1" customFormat="1" ht="22.5" customHeight="1">
      <c r="B217" s="34"/>
      <c r="C217" s="35"/>
      <c r="D217" s="35"/>
      <c r="E217" s="35"/>
      <c r="F217" s="264" t="s">
        <v>480</v>
      </c>
      <c r="G217" s="265"/>
      <c r="H217" s="265"/>
      <c r="I217" s="265"/>
      <c r="J217" s="35"/>
      <c r="K217" s="35"/>
      <c r="L217" s="35"/>
      <c r="M217" s="35"/>
      <c r="N217" s="35"/>
      <c r="O217" s="35"/>
      <c r="P217" s="35"/>
      <c r="Q217" s="35"/>
      <c r="R217" s="36"/>
      <c r="T217" s="144"/>
      <c r="U217" s="35"/>
      <c r="V217" s="35"/>
      <c r="W217" s="35"/>
      <c r="X217" s="35"/>
      <c r="Y217" s="35"/>
      <c r="Z217" s="35"/>
      <c r="AA217" s="35"/>
      <c r="AB217" s="35"/>
      <c r="AC217" s="35"/>
      <c r="AD217" s="77"/>
      <c r="AT217" s="17" t="s">
        <v>186</v>
      </c>
      <c r="AU217" s="17" t="s">
        <v>111</v>
      </c>
    </row>
    <row r="218" spans="2:65" s="1" customFormat="1" ht="22.5" customHeight="1">
      <c r="B218" s="34"/>
      <c r="C218" s="179" t="s">
        <v>481</v>
      </c>
      <c r="D218" s="179" t="s">
        <v>193</v>
      </c>
      <c r="E218" s="180" t="s">
        <v>482</v>
      </c>
      <c r="F218" s="266" t="s">
        <v>483</v>
      </c>
      <c r="G218" s="266"/>
      <c r="H218" s="266"/>
      <c r="I218" s="266"/>
      <c r="J218" s="181" t="s">
        <v>205</v>
      </c>
      <c r="K218" s="182">
        <v>60</v>
      </c>
      <c r="L218" s="183">
        <v>0</v>
      </c>
      <c r="M218" s="267"/>
      <c r="N218" s="267"/>
      <c r="O218" s="268"/>
      <c r="P218" s="242">
        <f t="shared" ref="P218:P223" si="34">ROUND(V218*K218,2)</f>
        <v>0</v>
      </c>
      <c r="Q218" s="242"/>
      <c r="R218" s="36"/>
      <c r="T218" s="176" t="s">
        <v>23</v>
      </c>
      <c r="U218" s="43" t="s">
        <v>47</v>
      </c>
      <c r="V218" s="123">
        <f t="shared" ref="V218:V223" si="35">L218+M218</f>
        <v>0</v>
      </c>
      <c r="W218" s="123">
        <f t="shared" ref="W218:W223" si="36">ROUND(L218*K218,2)</f>
        <v>0</v>
      </c>
      <c r="X218" s="123">
        <f t="shared" ref="X218:X223" si="37">ROUND(M218*K218,2)</f>
        <v>0</v>
      </c>
      <c r="Y218" s="35"/>
      <c r="Z218" s="177">
        <f t="shared" ref="Z218:Z223" si="38">Y218*K218</f>
        <v>0</v>
      </c>
      <c r="AA218" s="177">
        <v>0</v>
      </c>
      <c r="AB218" s="177">
        <f t="shared" ref="AB218:AB223" si="39">AA218*K218</f>
        <v>0</v>
      </c>
      <c r="AC218" s="177">
        <v>0</v>
      </c>
      <c r="AD218" s="178">
        <f t="shared" ref="AD218:AD223" si="40">AC218*K218</f>
        <v>0</v>
      </c>
      <c r="AR218" s="17" t="s">
        <v>196</v>
      </c>
      <c r="AT218" s="17" t="s">
        <v>193</v>
      </c>
      <c r="AU218" s="17" t="s">
        <v>111</v>
      </c>
      <c r="AY218" s="17" t="s">
        <v>167</v>
      </c>
      <c r="BE218" s="110">
        <f t="shared" ref="BE218:BE223" si="41">IF(U218="základní",P218,0)</f>
        <v>0</v>
      </c>
      <c r="BF218" s="110">
        <f t="shared" ref="BF218:BF223" si="42">IF(U218="snížená",P218,0)</f>
        <v>0</v>
      </c>
      <c r="BG218" s="110">
        <f t="shared" ref="BG218:BG223" si="43">IF(U218="zákl. přenesená",P218,0)</f>
        <v>0</v>
      </c>
      <c r="BH218" s="110">
        <f t="shared" ref="BH218:BH223" si="44">IF(U218="sníž. přenesená",P218,0)</f>
        <v>0</v>
      </c>
      <c r="BI218" s="110">
        <f t="shared" ref="BI218:BI223" si="45">IF(U218="nulová",P218,0)</f>
        <v>0</v>
      </c>
      <c r="BJ218" s="17" t="s">
        <v>92</v>
      </c>
      <c r="BK218" s="110">
        <f t="shared" ref="BK218:BK223" si="46">ROUND(V218*K218,2)</f>
        <v>0</v>
      </c>
      <c r="BL218" s="17" t="s">
        <v>183</v>
      </c>
      <c r="BM218" s="17" t="s">
        <v>484</v>
      </c>
    </row>
    <row r="219" spans="2:65" s="1" customFormat="1" ht="31.5" customHeight="1">
      <c r="B219" s="34"/>
      <c r="C219" s="171" t="s">
        <v>485</v>
      </c>
      <c r="D219" s="171" t="s">
        <v>168</v>
      </c>
      <c r="E219" s="172" t="s">
        <v>486</v>
      </c>
      <c r="F219" s="261" t="s">
        <v>487</v>
      </c>
      <c r="G219" s="261"/>
      <c r="H219" s="261"/>
      <c r="I219" s="261"/>
      <c r="J219" s="173" t="s">
        <v>488</v>
      </c>
      <c r="K219" s="174">
        <v>13</v>
      </c>
      <c r="L219" s="175">
        <v>0</v>
      </c>
      <c r="M219" s="262">
        <v>0</v>
      </c>
      <c r="N219" s="263"/>
      <c r="O219" s="263"/>
      <c r="P219" s="242">
        <f t="shared" si="34"/>
        <v>0</v>
      </c>
      <c r="Q219" s="242"/>
      <c r="R219" s="36"/>
      <c r="T219" s="176" t="s">
        <v>23</v>
      </c>
      <c r="U219" s="43" t="s">
        <v>47</v>
      </c>
      <c r="V219" s="123">
        <f t="shared" si="35"/>
        <v>0</v>
      </c>
      <c r="W219" s="123">
        <f t="shared" si="36"/>
        <v>0</v>
      </c>
      <c r="X219" s="123">
        <f t="shared" si="37"/>
        <v>0</v>
      </c>
      <c r="Y219" s="35"/>
      <c r="Z219" s="177">
        <f t="shared" si="38"/>
        <v>0</v>
      </c>
      <c r="AA219" s="177">
        <v>0</v>
      </c>
      <c r="AB219" s="177">
        <f t="shared" si="39"/>
        <v>0</v>
      </c>
      <c r="AC219" s="177">
        <v>0</v>
      </c>
      <c r="AD219" s="178">
        <f t="shared" si="40"/>
        <v>0</v>
      </c>
      <c r="AR219" s="17" t="s">
        <v>183</v>
      </c>
      <c r="AT219" s="17" t="s">
        <v>168</v>
      </c>
      <c r="AU219" s="17" t="s">
        <v>111</v>
      </c>
      <c r="AY219" s="17" t="s">
        <v>167</v>
      </c>
      <c r="BE219" s="110">
        <f t="shared" si="41"/>
        <v>0</v>
      </c>
      <c r="BF219" s="110">
        <f t="shared" si="42"/>
        <v>0</v>
      </c>
      <c r="BG219" s="110">
        <f t="shared" si="43"/>
        <v>0</v>
      </c>
      <c r="BH219" s="110">
        <f t="shared" si="44"/>
        <v>0</v>
      </c>
      <c r="BI219" s="110">
        <f t="shared" si="45"/>
        <v>0</v>
      </c>
      <c r="BJ219" s="17" t="s">
        <v>92</v>
      </c>
      <c r="BK219" s="110">
        <f t="shared" si="46"/>
        <v>0</v>
      </c>
      <c r="BL219" s="17" t="s">
        <v>183</v>
      </c>
      <c r="BM219" s="17" t="s">
        <v>489</v>
      </c>
    </row>
    <row r="220" spans="2:65" s="1" customFormat="1" ht="22.5" customHeight="1">
      <c r="B220" s="34"/>
      <c r="C220" s="179" t="s">
        <v>490</v>
      </c>
      <c r="D220" s="179" t="s">
        <v>193</v>
      </c>
      <c r="E220" s="180" t="s">
        <v>491</v>
      </c>
      <c r="F220" s="266" t="s">
        <v>492</v>
      </c>
      <c r="G220" s="266"/>
      <c r="H220" s="266"/>
      <c r="I220" s="266"/>
      <c r="J220" s="181" t="s">
        <v>205</v>
      </c>
      <c r="K220" s="182">
        <v>1</v>
      </c>
      <c r="L220" s="183">
        <v>0</v>
      </c>
      <c r="M220" s="267"/>
      <c r="N220" s="267"/>
      <c r="O220" s="268"/>
      <c r="P220" s="242">
        <f t="shared" si="34"/>
        <v>0</v>
      </c>
      <c r="Q220" s="242"/>
      <c r="R220" s="36"/>
      <c r="T220" s="176" t="s">
        <v>23</v>
      </c>
      <c r="U220" s="43" t="s">
        <v>47</v>
      </c>
      <c r="V220" s="123">
        <f t="shared" si="35"/>
        <v>0</v>
      </c>
      <c r="W220" s="123">
        <f t="shared" si="36"/>
        <v>0</v>
      </c>
      <c r="X220" s="123">
        <f t="shared" si="37"/>
        <v>0</v>
      </c>
      <c r="Y220" s="35"/>
      <c r="Z220" s="177">
        <f t="shared" si="38"/>
        <v>0</v>
      </c>
      <c r="AA220" s="177">
        <v>0</v>
      </c>
      <c r="AB220" s="177">
        <f t="shared" si="39"/>
        <v>0</v>
      </c>
      <c r="AC220" s="177">
        <v>0</v>
      </c>
      <c r="AD220" s="178">
        <f t="shared" si="40"/>
        <v>0</v>
      </c>
      <c r="AR220" s="17" t="s">
        <v>196</v>
      </c>
      <c r="AT220" s="17" t="s">
        <v>193</v>
      </c>
      <c r="AU220" s="17" t="s">
        <v>111</v>
      </c>
      <c r="AY220" s="17" t="s">
        <v>167</v>
      </c>
      <c r="BE220" s="110">
        <f t="shared" si="41"/>
        <v>0</v>
      </c>
      <c r="BF220" s="110">
        <f t="shared" si="42"/>
        <v>0</v>
      </c>
      <c r="BG220" s="110">
        <f t="shared" si="43"/>
        <v>0</v>
      </c>
      <c r="BH220" s="110">
        <f t="shared" si="44"/>
        <v>0</v>
      </c>
      <c r="BI220" s="110">
        <f t="shared" si="45"/>
        <v>0</v>
      </c>
      <c r="BJ220" s="17" t="s">
        <v>92</v>
      </c>
      <c r="BK220" s="110">
        <f t="shared" si="46"/>
        <v>0</v>
      </c>
      <c r="BL220" s="17" t="s">
        <v>183</v>
      </c>
      <c r="BM220" s="17" t="s">
        <v>493</v>
      </c>
    </row>
    <row r="221" spans="2:65" s="1" customFormat="1" ht="31.5" customHeight="1">
      <c r="B221" s="34"/>
      <c r="C221" s="171" t="s">
        <v>494</v>
      </c>
      <c r="D221" s="171" t="s">
        <v>168</v>
      </c>
      <c r="E221" s="172" t="s">
        <v>495</v>
      </c>
      <c r="F221" s="261" t="s">
        <v>496</v>
      </c>
      <c r="G221" s="261"/>
      <c r="H221" s="261"/>
      <c r="I221" s="261"/>
      <c r="J221" s="173" t="s">
        <v>497</v>
      </c>
      <c r="K221" s="184">
        <v>0</v>
      </c>
      <c r="L221" s="175">
        <v>0</v>
      </c>
      <c r="M221" s="262">
        <v>0</v>
      </c>
      <c r="N221" s="263"/>
      <c r="O221" s="263"/>
      <c r="P221" s="242">
        <f t="shared" si="34"/>
        <v>0</v>
      </c>
      <c r="Q221" s="242"/>
      <c r="R221" s="36"/>
      <c r="T221" s="176" t="s">
        <v>23</v>
      </c>
      <c r="U221" s="43" t="s">
        <v>47</v>
      </c>
      <c r="V221" s="123">
        <f t="shared" si="35"/>
        <v>0</v>
      </c>
      <c r="W221" s="123">
        <f t="shared" si="36"/>
        <v>0</v>
      </c>
      <c r="X221" s="123">
        <f t="shared" si="37"/>
        <v>0</v>
      </c>
      <c r="Y221" s="35"/>
      <c r="Z221" s="177">
        <f t="shared" si="38"/>
        <v>0</v>
      </c>
      <c r="AA221" s="177">
        <v>0</v>
      </c>
      <c r="AB221" s="177">
        <f t="shared" si="39"/>
        <v>0</v>
      </c>
      <c r="AC221" s="177">
        <v>0</v>
      </c>
      <c r="AD221" s="178">
        <f t="shared" si="40"/>
        <v>0</v>
      </c>
      <c r="AR221" s="17" t="s">
        <v>183</v>
      </c>
      <c r="AT221" s="17" t="s">
        <v>168</v>
      </c>
      <c r="AU221" s="17" t="s">
        <v>111</v>
      </c>
      <c r="AY221" s="17" t="s">
        <v>167</v>
      </c>
      <c r="BE221" s="110">
        <f t="shared" si="41"/>
        <v>0</v>
      </c>
      <c r="BF221" s="110">
        <f t="shared" si="42"/>
        <v>0</v>
      </c>
      <c r="BG221" s="110">
        <f t="shared" si="43"/>
        <v>0</v>
      </c>
      <c r="BH221" s="110">
        <f t="shared" si="44"/>
        <v>0</v>
      </c>
      <c r="BI221" s="110">
        <f t="shared" si="45"/>
        <v>0</v>
      </c>
      <c r="BJ221" s="17" t="s">
        <v>92</v>
      </c>
      <c r="BK221" s="110">
        <f t="shared" si="46"/>
        <v>0</v>
      </c>
      <c r="BL221" s="17" t="s">
        <v>183</v>
      </c>
      <c r="BM221" s="17" t="s">
        <v>498</v>
      </c>
    </row>
    <row r="222" spans="2:65" s="1" customFormat="1" ht="31.5" customHeight="1">
      <c r="B222" s="34"/>
      <c r="C222" s="171" t="s">
        <v>499</v>
      </c>
      <c r="D222" s="171" t="s">
        <v>168</v>
      </c>
      <c r="E222" s="172" t="s">
        <v>500</v>
      </c>
      <c r="F222" s="261" t="s">
        <v>501</v>
      </c>
      <c r="G222" s="261"/>
      <c r="H222" s="261"/>
      <c r="I222" s="261"/>
      <c r="J222" s="173" t="s">
        <v>497</v>
      </c>
      <c r="K222" s="184">
        <v>0</v>
      </c>
      <c r="L222" s="175">
        <v>0</v>
      </c>
      <c r="M222" s="262">
        <v>0</v>
      </c>
      <c r="N222" s="263"/>
      <c r="O222" s="263"/>
      <c r="P222" s="242">
        <f t="shared" si="34"/>
        <v>0</v>
      </c>
      <c r="Q222" s="242"/>
      <c r="R222" s="36"/>
      <c r="T222" s="176" t="s">
        <v>23</v>
      </c>
      <c r="U222" s="43" t="s">
        <v>47</v>
      </c>
      <c r="V222" s="123">
        <f t="shared" si="35"/>
        <v>0</v>
      </c>
      <c r="W222" s="123">
        <f t="shared" si="36"/>
        <v>0</v>
      </c>
      <c r="X222" s="123">
        <f t="shared" si="37"/>
        <v>0</v>
      </c>
      <c r="Y222" s="35"/>
      <c r="Z222" s="177">
        <f t="shared" si="38"/>
        <v>0</v>
      </c>
      <c r="AA222" s="177">
        <v>0</v>
      </c>
      <c r="AB222" s="177">
        <f t="shared" si="39"/>
        <v>0</v>
      </c>
      <c r="AC222" s="177">
        <v>0</v>
      </c>
      <c r="AD222" s="178">
        <f t="shared" si="40"/>
        <v>0</v>
      </c>
      <c r="AR222" s="17" t="s">
        <v>183</v>
      </c>
      <c r="AT222" s="17" t="s">
        <v>168</v>
      </c>
      <c r="AU222" s="17" t="s">
        <v>111</v>
      </c>
      <c r="AY222" s="17" t="s">
        <v>167</v>
      </c>
      <c r="BE222" s="110">
        <f t="shared" si="41"/>
        <v>0</v>
      </c>
      <c r="BF222" s="110">
        <f t="shared" si="42"/>
        <v>0</v>
      </c>
      <c r="BG222" s="110">
        <f t="shared" si="43"/>
        <v>0</v>
      </c>
      <c r="BH222" s="110">
        <f t="shared" si="44"/>
        <v>0</v>
      </c>
      <c r="BI222" s="110">
        <f t="shared" si="45"/>
        <v>0</v>
      </c>
      <c r="BJ222" s="17" t="s">
        <v>92</v>
      </c>
      <c r="BK222" s="110">
        <f t="shared" si="46"/>
        <v>0</v>
      </c>
      <c r="BL222" s="17" t="s">
        <v>183</v>
      </c>
      <c r="BM222" s="17" t="s">
        <v>502</v>
      </c>
    </row>
    <row r="223" spans="2:65" s="1" customFormat="1" ht="22.5" customHeight="1">
      <c r="B223" s="34"/>
      <c r="C223" s="171" t="s">
        <v>503</v>
      </c>
      <c r="D223" s="171" t="s">
        <v>168</v>
      </c>
      <c r="E223" s="172" t="s">
        <v>504</v>
      </c>
      <c r="F223" s="261" t="s">
        <v>505</v>
      </c>
      <c r="G223" s="261"/>
      <c r="H223" s="261"/>
      <c r="I223" s="261"/>
      <c r="J223" s="173" t="s">
        <v>497</v>
      </c>
      <c r="K223" s="184">
        <v>0</v>
      </c>
      <c r="L223" s="175">
        <v>0</v>
      </c>
      <c r="M223" s="262">
        <v>0</v>
      </c>
      <c r="N223" s="263"/>
      <c r="O223" s="263"/>
      <c r="P223" s="242">
        <f t="shared" si="34"/>
        <v>0</v>
      </c>
      <c r="Q223" s="242"/>
      <c r="R223" s="36"/>
      <c r="T223" s="176" t="s">
        <v>23</v>
      </c>
      <c r="U223" s="43" t="s">
        <v>47</v>
      </c>
      <c r="V223" s="123">
        <f t="shared" si="35"/>
        <v>0</v>
      </c>
      <c r="W223" s="123">
        <f t="shared" si="36"/>
        <v>0</v>
      </c>
      <c r="X223" s="123">
        <f t="shared" si="37"/>
        <v>0</v>
      </c>
      <c r="Y223" s="35"/>
      <c r="Z223" s="177">
        <f t="shared" si="38"/>
        <v>0</v>
      </c>
      <c r="AA223" s="177">
        <v>0</v>
      </c>
      <c r="AB223" s="177">
        <f t="shared" si="39"/>
        <v>0</v>
      </c>
      <c r="AC223" s="177">
        <v>0</v>
      </c>
      <c r="AD223" s="178">
        <f t="shared" si="40"/>
        <v>0</v>
      </c>
      <c r="AR223" s="17" t="s">
        <v>183</v>
      </c>
      <c r="AT223" s="17" t="s">
        <v>168</v>
      </c>
      <c r="AU223" s="17" t="s">
        <v>111</v>
      </c>
      <c r="AY223" s="17" t="s">
        <v>167</v>
      </c>
      <c r="BE223" s="110">
        <f t="shared" si="41"/>
        <v>0</v>
      </c>
      <c r="BF223" s="110">
        <f t="shared" si="42"/>
        <v>0</v>
      </c>
      <c r="BG223" s="110">
        <f t="shared" si="43"/>
        <v>0</v>
      </c>
      <c r="BH223" s="110">
        <f t="shared" si="44"/>
        <v>0</v>
      </c>
      <c r="BI223" s="110">
        <f t="shared" si="45"/>
        <v>0</v>
      </c>
      <c r="BJ223" s="17" t="s">
        <v>92</v>
      </c>
      <c r="BK223" s="110">
        <f t="shared" si="46"/>
        <v>0</v>
      </c>
      <c r="BL223" s="17" t="s">
        <v>183</v>
      </c>
      <c r="BM223" s="17" t="s">
        <v>506</v>
      </c>
    </row>
    <row r="224" spans="2:65" s="9" customFormat="1" ht="29.85" customHeight="1">
      <c r="B224" s="159"/>
      <c r="C224" s="160"/>
      <c r="D224" s="170" t="s">
        <v>130</v>
      </c>
      <c r="E224" s="170"/>
      <c r="F224" s="170"/>
      <c r="G224" s="170"/>
      <c r="H224" s="170"/>
      <c r="I224" s="170"/>
      <c r="J224" s="170"/>
      <c r="K224" s="170"/>
      <c r="L224" s="170"/>
      <c r="M224" s="255">
        <f>BK224</f>
        <v>0</v>
      </c>
      <c r="N224" s="256"/>
      <c r="O224" s="256"/>
      <c r="P224" s="256"/>
      <c r="Q224" s="256"/>
      <c r="R224" s="162"/>
      <c r="T224" s="163"/>
      <c r="U224" s="160"/>
      <c r="V224" s="160"/>
      <c r="W224" s="164">
        <f>W225+W234</f>
        <v>0</v>
      </c>
      <c r="X224" s="164">
        <f>X225+X234</f>
        <v>0</v>
      </c>
      <c r="Y224" s="160"/>
      <c r="Z224" s="165">
        <f>Z225+Z234</f>
        <v>0</v>
      </c>
      <c r="AA224" s="160"/>
      <c r="AB224" s="165">
        <f>AB225+AB234</f>
        <v>0</v>
      </c>
      <c r="AC224" s="160"/>
      <c r="AD224" s="166">
        <f>AD225+AD234</f>
        <v>0</v>
      </c>
      <c r="AR224" s="167" t="s">
        <v>111</v>
      </c>
      <c r="AT224" s="168" t="s">
        <v>83</v>
      </c>
      <c r="AU224" s="168" t="s">
        <v>92</v>
      </c>
      <c r="AY224" s="167" t="s">
        <v>167</v>
      </c>
      <c r="BK224" s="169">
        <f>BK225+BK234</f>
        <v>0</v>
      </c>
    </row>
    <row r="225" spans="2:65" s="9" customFormat="1" ht="14.85" customHeight="1">
      <c r="B225" s="159"/>
      <c r="C225" s="160"/>
      <c r="D225" s="170" t="s">
        <v>131</v>
      </c>
      <c r="E225" s="170"/>
      <c r="F225" s="170"/>
      <c r="G225" s="170"/>
      <c r="H225" s="170"/>
      <c r="I225" s="170"/>
      <c r="J225" s="170"/>
      <c r="K225" s="170"/>
      <c r="L225" s="170"/>
      <c r="M225" s="251">
        <f>BK225</f>
        <v>0</v>
      </c>
      <c r="N225" s="252"/>
      <c r="O225" s="252"/>
      <c r="P225" s="252"/>
      <c r="Q225" s="252"/>
      <c r="R225" s="162"/>
      <c r="T225" s="163"/>
      <c r="U225" s="160"/>
      <c r="V225" s="160"/>
      <c r="W225" s="164">
        <f>SUM(W226:W233)</f>
        <v>0</v>
      </c>
      <c r="X225" s="164">
        <f>SUM(X226:X233)</f>
        <v>0</v>
      </c>
      <c r="Y225" s="160"/>
      <c r="Z225" s="165">
        <f>SUM(Z226:Z233)</f>
        <v>0</v>
      </c>
      <c r="AA225" s="160"/>
      <c r="AB225" s="165">
        <f>SUM(AB226:AB233)</f>
        <v>0</v>
      </c>
      <c r="AC225" s="160"/>
      <c r="AD225" s="166">
        <f>SUM(AD226:AD233)</f>
        <v>0</v>
      </c>
      <c r="AR225" s="167" t="s">
        <v>111</v>
      </c>
      <c r="AT225" s="168" t="s">
        <v>83</v>
      </c>
      <c r="AU225" s="168" t="s">
        <v>111</v>
      </c>
      <c r="AY225" s="167" t="s">
        <v>167</v>
      </c>
      <c r="BK225" s="169">
        <f>SUM(BK226:BK233)</f>
        <v>0</v>
      </c>
    </row>
    <row r="226" spans="2:65" s="1" customFormat="1" ht="22.5" customHeight="1">
      <c r="B226" s="34"/>
      <c r="C226" s="179" t="s">
        <v>507</v>
      </c>
      <c r="D226" s="179" t="s">
        <v>193</v>
      </c>
      <c r="E226" s="180" t="s">
        <v>508</v>
      </c>
      <c r="F226" s="266" t="s">
        <v>509</v>
      </c>
      <c r="G226" s="266"/>
      <c r="H226" s="266"/>
      <c r="I226" s="266"/>
      <c r="J226" s="181" t="s">
        <v>205</v>
      </c>
      <c r="K226" s="182">
        <v>47</v>
      </c>
      <c r="L226" s="183">
        <v>0</v>
      </c>
      <c r="M226" s="267"/>
      <c r="N226" s="267"/>
      <c r="O226" s="268"/>
      <c r="P226" s="242">
        <f t="shared" ref="P226:P233" si="47">ROUND(V226*K226,2)</f>
        <v>0</v>
      </c>
      <c r="Q226" s="242"/>
      <c r="R226" s="36"/>
      <c r="T226" s="176" t="s">
        <v>23</v>
      </c>
      <c r="U226" s="43" t="s">
        <v>47</v>
      </c>
      <c r="V226" s="123">
        <f t="shared" ref="V226:V233" si="48">L226+M226</f>
        <v>0</v>
      </c>
      <c r="W226" s="123">
        <f t="shared" ref="W226:W233" si="49">ROUND(L226*K226,2)</f>
        <v>0</v>
      </c>
      <c r="X226" s="123">
        <f t="shared" ref="X226:X233" si="50">ROUND(M226*K226,2)</f>
        <v>0</v>
      </c>
      <c r="Y226" s="35"/>
      <c r="Z226" s="177">
        <f t="shared" ref="Z226:Z233" si="51">Y226*K226</f>
        <v>0</v>
      </c>
      <c r="AA226" s="177">
        <v>0</v>
      </c>
      <c r="AB226" s="177">
        <f t="shared" ref="AB226:AB233" si="52">AA226*K226</f>
        <v>0</v>
      </c>
      <c r="AC226" s="177">
        <v>0</v>
      </c>
      <c r="AD226" s="178">
        <f t="shared" ref="AD226:AD233" si="53">AC226*K226</f>
        <v>0</v>
      </c>
      <c r="AR226" s="17" t="s">
        <v>196</v>
      </c>
      <c r="AT226" s="17" t="s">
        <v>193</v>
      </c>
      <c r="AU226" s="17" t="s">
        <v>173</v>
      </c>
      <c r="AY226" s="17" t="s">
        <v>167</v>
      </c>
      <c r="BE226" s="110">
        <f t="shared" ref="BE226:BE233" si="54">IF(U226="základní",P226,0)</f>
        <v>0</v>
      </c>
      <c r="BF226" s="110">
        <f t="shared" ref="BF226:BF233" si="55">IF(U226="snížená",P226,0)</f>
        <v>0</v>
      </c>
      <c r="BG226" s="110">
        <f t="shared" ref="BG226:BG233" si="56">IF(U226="zákl. přenesená",P226,0)</f>
        <v>0</v>
      </c>
      <c r="BH226" s="110">
        <f t="shared" ref="BH226:BH233" si="57">IF(U226="sníž. přenesená",P226,0)</f>
        <v>0</v>
      </c>
      <c r="BI226" s="110">
        <f t="shared" ref="BI226:BI233" si="58">IF(U226="nulová",P226,0)</f>
        <v>0</v>
      </c>
      <c r="BJ226" s="17" t="s">
        <v>92</v>
      </c>
      <c r="BK226" s="110">
        <f t="shared" ref="BK226:BK233" si="59">ROUND(V226*K226,2)</f>
        <v>0</v>
      </c>
      <c r="BL226" s="17" t="s">
        <v>183</v>
      </c>
      <c r="BM226" s="17" t="s">
        <v>510</v>
      </c>
    </row>
    <row r="227" spans="2:65" s="1" customFormat="1" ht="22.5" customHeight="1">
      <c r="B227" s="34"/>
      <c r="C227" s="179" t="s">
        <v>511</v>
      </c>
      <c r="D227" s="179" t="s">
        <v>193</v>
      </c>
      <c r="E227" s="180" t="s">
        <v>512</v>
      </c>
      <c r="F227" s="266" t="s">
        <v>513</v>
      </c>
      <c r="G227" s="266"/>
      <c r="H227" s="266"/>
      <c r="I227" s="266"/>
      <c r="J227" s="181" t="s">
        <v>514</v>
      </c>
      <c r="K227" s="182">
        <v>7</v>
      </c>
      <c r="L227" s="183">
        <v>0</v>
      </c>
      <c r="M227" s="267"/>
      <c r="N227" s="267"/>
      <c r="O227" s="268"/>
      <c r="P227" s="242">
        <f t="shared" si="47"/>
        <v>0</v>
      </c>
      <c r="Q227" s="242"/>
      <c r="R227" s="36"/>
      <c r="T227" s="176" t="s">
        <v>23</v>
      </c>
      <c r="U227" s="43" t="s">
        <v>47</v>
      </c>
      <c r="V227" s="123">
        <f t="shared" si="48"/>
        <v>0</v>
      </c>
      <c r="W227" s="123">
        <f t="shared" si="49"/>
        <v>0</v>
      </c>
      <c r="X227" s="123">
        <f t="shared" si="50"/>
        <v>0</v>
      </c>
      <c r="Y227" s="35"/>
      <c r="Z227" s="177">
        <f t="shared" si="51"/>
        <v>0</v>
      </c>
      <c r="AA227" s="177">
        <v>0</v>
      </c>
      <c r="AB227" s="177">
        <f t="shared" si="52"/>
        <v>0</v>
      </c>
      <c r="AC227" s="177">
        <v>0</v>
      </c>
      <c r="AD227" s="178">
        <f t="shared" si="53"/>
        <v>0</v>
      </c>
      <c r="AR227" s="17" t="s">
        <v>196</v>
      </c>
      <c r="AT227" s="17" t="s">
        <v>193</v>
      </c>
      <c r="AU227" s="17" t="s">
        <v>173</v>
      </c>
      <c r="AY227" s="17" t="s">
        <v>167</v>
      </c>
      <c r="BE227" s="110">
        <f t="shared" si="54"/>
        <v>0</v>
      </c>
      <c r="BF227" s="110">
        <f t="shared" si="55"/>
        <v>0</v>
      </c>
      <c r="BG227" s="110">
        <f t="shared" si="56"/>
        <v>0</v>
      </c>
      <c r="BH227" s="110">
        <f t="shared" si="57"/>
        <v>0</v>
      </c>
      <c r="BI227" s="110">
        <f t="shared" si="58"/>
        <v>0</v>
      </c>
      <c r="BJ227" s="17" t="s">
        <v>92</v>
      </c>
      <c r="BK227" s="110">
        <f t="shared" si="59"/>
        <v>0</v>
      </c>
      <c r="BL227" s="17" t="s">
        <v>183</v>
      </c>
      <c r="BM227" s="17" t="s">
        <v>515</v>
      </c>
    </row>
    <row r="228" spans="2:65" s="1" customFormat="1" ht="22.5" customHeight="1">
      <c r="B228" s="34"/>
      <c r="C228" s="179" t="s">
        <v>516</v>
      </c>
      <c r="D228" s="179" t="s">
        <v>193</v>
      </c>
      <c r="E228" s="180" t="s">
        <v>517</v>
      </c>
      <c r="F228" s="266" t="s">
        <v>518</v>
      </c>
      <c r="G228" s="266"/>
      <c r="H228" s="266"/>
      <c r="I228" s="266"/>
      <c r="J228" s="181" t="s">
        <v>514</v>
      </c>
      <c r="K228" s="182">
        <v>35</v>
      </c>
      <c r="L228" s="183">
        <v>0</v>
      </c>
      <c r="M228" s="267"/>
      <c r="N228" s="267"/>
      <c r="O228" s="268"/>
      <c r="P228" s="242">
        <f t="shared" si="47"/>
        <v>0</v>
      </c>
      <c r="Q228" s="242"/>
      <c r="R228" s="36"/>
      <c r="T228" s="176" t="s">
        <v>23</v>
      </c>
      <c r="U228" s="43" t="s">
        <v>47</v>
      </c>
      <c r="V228" s="123">
        <f t="shared" si="48"/>
        <v>0</v>
      </c>
      <c r="W228" s="123">
        <f t="shared" si="49"/>
        <v>0</v>
      </c>
      <c r="X228" s="123">
        <f t="shared" si="50"/>
        <v>0</v>
      </c>
      <c r="Y228" s="35"/>
      <c r="Z228" s="177">
        <f t="shared" si="51"/>
        <v>0</v>
      </c>
      <c r="AA228" s="177">
        <v>0</v>
      </c>
      <c r="AB228" s="177">
        <f t="shared" si="52"/>
        <v>0</v>
      </c>
      <c r="AC228" s="177">
        <v>0</v>
      </c>
      <c r="AD228" s="178">
        <f t="shared" si="53"/>
        <v>0</v>
      </c>
      <c r="AR228" s="17" t="s">
        <v>196</v>
      </c>
      <c r="AT228" s="17" t="s">
        <v>193</v>
      </c>
      <c r="AU228" s="17" t="s">
        <v>173</v>
      </c>
      <c r="AY228" s="17" t="s">
        <v>167</v>
      </c>
      <c r="BE228" s="110">
        <f t="shared" si="54"/>
        <v>0</v>
      </c>
      <c r="BF228" s="110">
        <f t="shared" si="55"/>
        <v>0</v>
      </c>
      <c r="BG228" s="110">
        <f t="shared" si="56"/>
        <v>0</v>
      </c>
      <c r="BH228" s="110">
        <f t="shared" si="57"/>
        <v>0</v>
      </c>
      <c r="BI228" s="110">
        <f t="shared" si="58"/>
        <v>0</v>
      </c>
      <c r="BJ228" s="17" t="s">
        <v>92</v>
      </c>
      <c r="BK228" s="110">
        <f t="shared" si="59"/>
        <v>0</v>
      </c>
      <c r="BL228" s="17" t="s">
        <v>183</v>
      </c>
      <c r="BM228" s="17" t="s">
        <v>519</v>
      </c>
    </row>
    <row r="229" spans="2:65" s="1" customFormat="1" ht="22.5" customHeight="1">
      <c r="B229" s="34"/>
      <c r="C229" s="179" t="s">
        <v>520</v>
      </c>
      <c r="D229" s="179" t="s">
        <v>193</v>
      </c>
      <c r="E229" s="180" t="s">
        <v>521</v>
      </c>
      <c r="F229" s="266" t="s">
        <v>522</v>
      </c>
      <c r="G229" s="266"/>
      <c r="H229" s="266"/>
      <c r="I229" s="266"/>
      <c r="J229" s="181" t="s">
        <v>514</v>
      </c>
      <c r="K229" s="182">
        <v>1</v>
      </c>
      <c r="L229" s="183">
        <v>0</v>
      </c>
      <c r="M229" s="267"/>
      <c r="N229" s="267"/>
      <c r="O229" s="268"/>
      <c r="P229" s="242">
        <f t="shared" si="47"/>
        <v>0</v>
      </c>
      <c r="Q229" s="242"/>
      <c r="R229" s="36"/>
      <c r="T229" s="176" t="s">
        <v>23</v>
      </c>
      <c r="U229" s="43" t="s">
        <v>47</v>
      </c>
      <c r="V229" s="123">
        <f t="shared" si="48"/>
        <v>0</v>
      </c>
      <c r="W229" s="123">
        <f t="shared" si="49"/>
        <v>0</v>
      </c>
      <c r="X229" s="123">
        <f t="shared" si="50"/>
        <v>0</v>
      </c>
      <c r="Y229" s="35"/>
      <c r="Z229" s="177">
        <f t="shared" si="51"/>
        <v>0</v>
      </c>
      <c r="AA229" s="177">
        <v>0</v>
      </c>
      <c r="AB229" s="177">
        <f t="shared" si="52"/>
        <v>0</v>
      </c>
      <c r="AC229" s="177">
        <v>0</v>
      </c>
      <c r="AD229" s="178">
        <f t="shared" si="53"/>
        <v>0</v>
      </c>
      <c r="AR229" s="17" t="s">
        <v>196</v>
      </c>
      <c r="AT229" s="17" t="s">
        <v>193</v>
      </c>
      <c r="AU229" s="17" t="s">
        <v>173</v>
      </c>
      <c r="AY229" s="17" t="s">
        <v>167</v>
      </c>
      <c r="BE229" s="110">
        <f t="shared" si="54"/>
        <v>0</v>
      </c>
      <c r="BF229" s="110">
        <f t="shared" si="55"/>
        <v>0</v>
      </c>
      <c r="BG229" s="110">
        <f t="shared" si="56"/>
        <v>0</v>
      </c>
      <c r="BH229" s="110">
        <f t="shared" si="57"/>
        <v>0</v>
      </c>
      <c r="BI229" s="110">
        <f t="shared" si="58"/>
        <v>0</v>
      </c>
      <c r="BJ229" s="17" t="s">
        <v>92</v>
      </c>
      <c r="BK229" s="110">
        <f t="shared" si="59"/>
        <v>0</v>
      </c>
      <c r="BL229" s="17" t="s">
        <v>183</v>
      </c>
      <c r="BM229" s="17" t="s">
        <v>523</v>
      </c>
    </row>
    <row r="230" spans="2:65" s="1" customFormat="1" ht="31.5" customHeight="1">
      <c r="B230" s="34"/>
      <c r="C230" s="179" t="s">
        <v>524</v>
      </c>
      <c r="D230" s="179" t="s">
        <v>193</v>
      </c>
      <c r="E230" s="180" t="s">
        <v>525</v>
      </c>
      <c r="F230" s="266" t="s">
        <v>526</v>
      </c>
      <c r="G230" s="266"/>
      <c r="H230" s="266"/>
      <c r="I230" s="266"/>
      <c r="J230" s="181" t="s">
        <v>514</v>
      </c>
      <c r="K230" s="182">
        <v>1</v>
      </c>
      <c r="L230" s="183">
        <v>0</v>
      </c>
      <c r="M230" s="267"/>
      <c r="N230" s="267"/>
      <c r="O230" s="268"/>
      <c r="P230" s="242">
        <f t="shared" si="47"/>
        <v>0</v>
      </c>
      <c r="Q230" s="242"/>
      <c r="R230" s="36"/>
      <c r="T230" s="176" t="s">
        <v>23</v>
      </c>
      <c r="U230" s="43" t="s">
        <v>47</v>
      </c>
      <c r="V230" s="123">
        <f t="shared" si="48"/>
        <v>0</v>
      </c>
      <c r="W230" s="123">
        <f t="shared" si="49"/>
        <v>0</v>
      </c>
      <c r="X230" s="123">
        <f t="shared" si="50"/>
        <v>0</v>
      </c>
      <c r="Y230" s="35"/>
      <c r="Z230" s="177">
        <f t="shared" si="51"/>
        <v>0</v>
      </c>
      <c r="AA230" s="177">
        <v>0</v>
      </c>
      <c r="AB230" s="177">
        <f t="shared" si="52"/>
        <v>0</v>
      </c>
      <c r="AC230" s="177">
        <v>0</v>
      </c>
      <c r="AD230" s="178">
        <f t="shared" si="53"/>
        <v>0</v>
      </c>
      <c r="AR230" s="17" t="s">
        <v>196</v>
      </c>
      <c r="AT230" s="17" t="s">
        <v>193</v>
      </c>
      <c r="AU230" s="17" t="s">
        <v>173</v>
      </c>
      <c r="AY230" s="17" t="s">
        <v>167</v>
      </c>
      <c r="BE230" s="110">
        <f t="shared" si="54"/>
        <v>0</v>
      </c>
      <c r="BF230" s="110">
        <f t="shared" si="55"/>
        <v>0</v>
      </c>
      <c r="BG230" s="110">
        <f t="shared" si="56"/>
        <v>0</v>
      </c>
      <c r="BH230" s="110">
        <f t="shared" si="57"/>
        <v>0</v>
      </c>
      <c r="BI230" s="110">
        <f t="shared" si="58"/>
        <v>0</v>
      </c>
      <c r="BJ230" s="17" t="s">
        <v>92</v>
      </c>
      <c r="BK230" s="110">
        <f t="shared" si="59"/>
        <v>0</v>
      </c>
      <c r="BL230" s="17" t="s">
        <v>183</v>
      </c>
      <c r="BM230" s="17" t="s">
        <v>527</v>
      </c>
    </row>
    <row r="231" spans="2:65" s="1" customFormat="1" ht="22.5" customHeight="1">
      <c r="B231" s="34"/>
      <c r="C231" s="179" t="s">
        <v>528</v>
      </c>
      <c r="D231" s="179" t="s">
        <v>193</v>
      </c>
      <c r="E231" s="180" t="s">
        <v>529</v>
      </c>
      <c r="F231" s="266" t="s">
        <v>530</v>
      </c>
      <c r="G231" s="266"/>
      <c r="H231" s="266"/>
      <c r="I231" s="266"/>
      <c r="J231" s="181" t="s">
        <v>514</v>
      </c>
      <c r="K231" s="182">
        <v>2</v>
      </c>
      <c r="L231" s="183">
        <v>0</v>
      </c>
      <c r="M231" s="267"/>
      <c r="N231" s="267"/>
      <c r="O231" s="268"/>
      <c r="P231" s="242">
        <f t="shared" si="47"/>
        <v>0</v>
      </c>
      <c r="Q231" s="242"/>
      <c r="R231" s="36"/>
      <c r="T231" s="176" t="s">
        <v>23</v>
      </c>
      <c r="U231" s="43" t="s">
        <v>47</v>
      </c>
      <c r="V231" s="123">
        <f t="shared" si="48"/>
        <v>0</v>
      </c>
      <c r="W231" s="123">
        <f t="shared" si="49"/>
        <v>0</v>
      </c>
      <c r="X231" s="123">
        <f t="shared" si="50"/>
        <v>0</v>
      </c>
      <c r="Y231" s="35"/>
      <c r="Z231" s="177">
        <f t="shared" si="51"/>
        <v>0</v>
      </c>
      <c r="AA231" s="177">
        <v>0</v>
      </c>
      <c r="AB231" s="177">
        <f t="shared" si="52"/>
        <v>0</v>
      </c>
      <c r="AC231" s="177">
        <v>0</v>
      </c>
      <c r="AD231" s="178">
        <f t="shared" si="53"/>
        <v>0</v>
      </c>
      <c r="AR231" s="17" t="s">
        <v>196</v>
      </c>
      <c r="AT231" s="17" t="s">
        <v>193</v>
      </c>
      <c r="AU231" s="17" t="s">
        <v>173</v>
      </c>
      <c r="AY231" s="17" t="s">
        <v>167</v>
      </c>
      <c r="BE231" s="110">
        <f t="shared" si="54"/>
        <v>0</v>
      </c>
      <c r="BF231" s="110">
        <f t="shared" si="55"/>
        <v>0</v>
      </c>
      <c r="BG231" s="110">
        <f t="shared" si="56"/>
        <v>0</v>
      </c>
      <c r="BH231" s="110">
        <f t="shared" si="57"/>
        <v>0</v>
      </c>
      <c r="BI231" s="110">
        <f t="shared" si="58"/>
        <v>0</v>
      </c>
      <c r="BJ231" s="17" t="s">
        <v>92</v>
      </c>
      <c r="BK231" s="110">
        <f t="shared" si="59"/>
        <v>0</v>
      </c>
      <c r="BL231" s="17" t="s">
        <v>183</v>
      </c>
      <c r="BM231" s="17" t="s">
        <v>531</v>
      </c>
    </row>
    <row r="232" spans="2:65" s="1" customFormat="1" ht="22.5" customHeight="1">
      <c r="B232" s="34"/>
      <c r="C232" s="179" t="s">
        <v>532</v>
      </c>
      <c r="D232" s="179" t="s">
        <v>193</v>
      </c>
      <c r="E232" s="180" t="s">
        <v>533</v>
      </c>
      <c r="F232" s="266" t="s">
        <v>534</v>
      </c>
      <c r="G232" s="266"/>
      <c r="H232" s="266"/>
      <c r="I232" s="266"/>
      <c r="J232" s="181" t="s">
        <v>514</v>
      </c>
      <c r="K232" s="182">
        <v>1</v>
      </c>
      <c r="L232" s="183">
        <v>0</v>
      </c>
      <c r="M232" s="267"/>
      <c r="N232" s="267"/>
      <c r="O232" s="268"/>
      <c r="P232" s="242">
        <f t="shared" si="47"/>
        <v>0</v>
      </c>
      <c r="Q232" s="242"/>
      <c r="R232" s="36"/>
      <c r="T232" s="176" t="s">
        <v>23</v>
      </c>
      <c r="U232" s="43" t="s">
        <v>47</v>
      </c>
      <c r="V232" s="123">
        <f t="shared" si="48"/>
        <v>0</v>
      </c>
      <c r="W232" s="123">
        <f t="shared" si="49"/>
        <v>0</v>
      </c>
      <c r="X232" s="123">
        <f t="shared" si="50"/>
        <v>0</v>
      </c>
      <c r="Y232" s="35"/>
      <c r="Z232" s="177">
        <f t="shared" si="51"/>
        <v>0</v>
      </c>
      <c r="AA232" s="177">
        <v>0</v>
      </c>
      <c r="AB232" s="177">
        <f t="shared" si="52"/>
        <v>0</v>
      </c>
      <c r="AC232" s="177">
        <v>0</v>
      </c>
      <c r="AD232" s="178">
        <f t="shared" si="53"/>
        <v>0</v>
      </c>
      <c r="AR232" s="17" t="s">
        <v>196</v>
      </c>
      <c r="AT232" s="17" t="s">
        <v>193</v>
      </c>
      <c r="AU232" s="17" t="s">
        <v>173</v>
      </c>
      <c r="AY232" s="17" t="s">
        <v>167</v>
      </c>
      <c r="BE232" s="110">
        <f t="shared" si="54"/>
        <v>0</v>
      </c>
      <c r="BF232" s="110">
        <f t="shared" si="55"/>
        <v>0</v>
      </c>
      <c r="BG232" s="110">
        <f t="shared" si="56"/>
        <v>0</v>
      </c>
      <c r="BH232" s="110">
        <f t="shared" si="57"/>
        <v>0</v>
      </c>
      <c r="BI232" s="110">
        <f t="shared" si="58"/>
        <v>0</v>
      </c>
      <c r="BJ232" s="17" t="s">
        <v>92</v>
      </c>
      <c r="BK232" s="110">
        <f t="shared" si="59"/>
        <v>0</v>
      </c>
      <c r="BL232" s="17" t="s">
        <v>183</v>
      </c>
      <c r="BM232" s="17" t="s">
        <v>535</v>
      </c>
    </row>
    <row r="233" spans="2:65" s="1" customFormat="1" ht="31.5" customHeight="1">
      <c r="B233" s="34"/>
      <c r="C233" s="179" t="s">
        <v>536</v>
      </c>
      <c r="D233" s="179" t="s">
        <v>193</v>
      </c>
      <c r="E233" s="180" t="s">
        <v>537</v>
      </c>
      <c r="F233" s="266" t="s">
        <v>538</v>
      </c>
      <c r="G233" s="266"/>
      <c r="H233" s="266"/>
      <c r="I233" s="266"/>
      <c r="J233" s="181" t="s">
        <v>539</v>
      </c>
      <c r="K233" s="182">
        <v>1</v>
      </c>
      <c r="L233" s="183">
        <v>0</v>
      </c>
      <c r="M233" s="267"/>
      <c r="N233" s="267"/>
      <c r="O233" s="268"/>
      <c r="P233" s="242">
        <f t="shared" si="47"/>
        <v>0</v>
      </c>
      <c r="Q233" s="242"/>
      <c r="R233" s="36"/>
      <c r="T233" s="176" t="s">
        <v>23</v>
      </c>
      <c r="U233" s="43" t="s">
        <v>47</v>
      </c>
      <c r="V233" s="123">
        <f t="shared" si="48"/>
        <v>0</v>
      </c>
      <c r="W233" s="123">
        <f t="shared" si="49"/>
        <v>0</v>
      </c>
      <c r="X233" s="123">
        <f t="shared" si="50"/>
        <v>0</v>
      </c>
      <c r="Y233" s="35"/>
      <c r="Z233" s="177">
        <f t="shared" si="51"/>
        <v>0</v>
      </c>
      <c r="AA233" s="177">
        <v>0</v>
      </c>
      <c r="AB233" s="177">
        <f t="shared" si="52"/>
        <v>0</v>
      </c>
      <c r="AC233" s="177">
        <v>0</v>
      </c>
      <c r="AD233" s="178">
        <f t="shared" si="53"/>
        <v>0</v>
      </c>
      <c r="AR233" s="17" t="s">
        <v>196</v>
      </c>
      <c r="AT233" s="17" t="s">
        <v>193</v>
      </c>
      <c r="AU233" s="17" t="s">
        <v>173</v>
      </c>
      <c r="AY233" s="17" t="s">
        <v>167</v>
      </c>
      <c r="BE233" s="110">
        <f t="shared" si="54"/>
        <v>0</v>
      </c>
      <c r="BF233" s="110">
        <f t="shared" si="55"/>
        <v>0</v>
      </c>
      <c r="BG233" s="110">
        <f t="shared" si="56"/>
        <v>0</v>
      </c>
      <c r="BH233" s="110">
        <f t="shared" si="57"/>
        <v>0</v>
      </c>
      <c r="BI233" s="110">
        <f t="shared" si="58"/>
        <v>0</v>
      </c>
      <c r="BJ233" s="17" t="s">
        <v>92</v>
      </c>
      <c r="BK233" s="110">
        <f t="shared" si="59"/>
        <v>0</v>
      </c>
      <c r="BL233" s="17" t="s">
        <v>183</v>
      </c>
      <c r="BM233" s="17" t="s">
        <v>540</v>
      </c>
    </row>
    <row r="234" spans="2:65" s="9" customFormat="1" ht="22.35" customHeight="1">
      <c r="B234" s="159"/>
      <c r="C234" s="160"/>
      <c r="D234" s="170" t="s">
        <v>132</v>
      </c>
      <c r="E234" s="170"/>
      <c r="F234" s="170"/>
      <c r="G234" s="170"/>
      <c r="H234" s="170"/>
      <c r="I234" s="170"/>
      <c r="J234" s="170"/>
      <c r="K234" s="170"/>
      <c r="L234" s="170"/>
      <c r="M234" s="257">
        <f>BK234</f>
        <v>0</v>
      </c>
      <c r="N234" s="258"/>
      <c r="O234" s="258"/>
      <c r="P234" s="258"/>
      <c r="Q234" s="258"/>
      <c r="R234" s="162"/>
      <c r="T234" s="163"/>
      <c r="U234" s="160"/>
      <c r="V234" s="160"/>
      <c r="W234" s="164">
        <f>SUM(W235:W254)</f>
        <v>0</v>
      </c>
      <c r="X234" s="164">
        <f>SUM(X235:X254)</f>
        <v>0</v>
      </c>
      <c r="Y234" s="160"/>
      <c r="Z234" s="165">
        <f>SUM(Z235:Z254)</f>
        <v>0</v>
      </c>
      <c r="AA234" s="160"/>
      <c r="AB234" s="165">
        <f>SUM(AB235:AB254)</f>
        <v>0</v>
      </c>
      <c r="AC234" s="160"/>
      <c r="AD234" s="166">
        <f>SUM(AD235:AD254)</f>
        <v>0</v>
      </c>
      <c r="AR234" s="167" t="s">
        <v>111</v>
      </c>
      <c r="AT234" s="168" t="s">
        <v>83</v>
      </c>
      <c r="AU234" s="168" t="s">
        <v>111</v>
      </c>
      <c r="AY234" s="167" t="s">
        <v>167</v>
      </c>
      <c r="BK234" s="169">
        <f>SUM(BK235:BK254)</f>
        <v>0</v>
      </c>
    </row>
    <row r="235" spans="2:65" s="1" customFormat="1" ht="44.25" customHeight="1">
      <c r="B235" s="34"/>
      <c r="C235" s="179" t="s">
        <v>541</v>
      </c>
      <c r="D235" s="179" t="s">
        <v>193</v>
      </c>
      <c r="E235" s="180" t="s">
        <v>542</v>
      </c>
      <c r="F235" s="266" t="s">
        <v>543</v>
      </c>
      <c r="G235" s="266"/>
      <c r="H235" s="266"/>
      <c r="I235" s="266"/>
      <c r="J235" s="181" t="s">
        <v>171</v>
      </c>
      <c r="K235" s="182">
        <v>1</v>
      </c>
      <c r="L235" s="183">
        <v>0</v>
      </c>
      <c r="M235" s="267"/>
      <c r="N235" s="267"/>
      <c r="O235" s="268"/>
      <c r="P235" s="242">
        <f t="shared" ref="P235:P254" si="60">ROUND(V235*K235,2)</f>
        <v>0</v>
      </c>
      <c r="Q235" s="242"/>
      <c r="R235" s="36"/>
      <c r="T235" s="176" t="s">
        <v>23</v>
      </c>
      <c r="U235" s="43" t="s">
        <v>47</v>
      </c>
      <c r="V235" s="123">
        <f t="shared" ref="V235:V254" si="61">L235+M235</f>
        <v>0</v>
      </c>
      <c r="W235" s="123">
        <f t="shared" ref="W235:W254" si="62">ROUND(L235*K235,2)</f>
        <v>0</v>
      </c>
      <c r="X235" s="123">
        <f t="shared" ref="X235:X254" si="63">ROUND(M235*K235,2)</f>
        <v>0</v>
      </c>
      <c r="Y235" s="35"/>
      <c r="Z235" s="177">
        <f t="shared" ref="Z235:Z254" si="64">Y235*K235</f>
        <v>0</v>
      </c>
      <c r="AA235" s="177">
        <v>0</v>
      </c>
      <c r="AB235" s="177">
        <f t="shared" ref="AB235:AB254" si="65">AA235*K235</f>
        <v>0</v>
      </c>
      <c r="AC235" s="177">
        <v>0</v>
      </c>
      <c r="AD235" s="178">
        <f t="shared" ref="AD235:AD254" si="66">AC235*K235</f>
        <v>0</v>
      </c>
      <c r="AR235" s="17" t="s">
        <v>196</v>
      </c>
      <c r="AT235" s="17" t="s">
        <v>193</v>
      </c>
      <c r="AU235" s="17" t="s">
        <v>173</v>
      </c>
      <c r="AY235" s="17" t="s">
        <v>167</v>
      </c>
      <c r="BE235" s="110">
        <f t="shared" ref="BE235:BE254" si="67">IF(U235="základní",P235,0)</f>
        <v>0</v>
      </c>
      <c r="BF235" s="110">
        <f t="shared" ref="BF235:BF254" si="68">IF(U235="snížená",P235,0)</f>
        <v>0</v>
      </c>
      <c r="BG235" s="110">
        <f t="shared" ref="BG235:BG254" si="69">IF(U235="zákl. přenesená",P235,0)</f>
        <v>0</v>
      </c>
      <c r="BH235" s="110">
        <f t="shared" ref="BH235:BH254" si="70">IF(U235="sníž. přenesená",P235,0)</f>
        <v>0</v>
      </c>
      <c r="BI235" s="110">
        <f t="shared" ref="BI235:BI254" si="71">IF(U235="nulová",P235,0)</f>
        <v>0</v>
      </c>
      <c r="BJ235" s="17" t="s">
        <v>92</v>
      </c>
      <c r="BK235" s="110">
        <f t="shared" ref="BK235:BK254" si="72">ROUND(V235*K235,2)</f>
        <v>0</v>
      </c>
      <c r="BL235" s="17" t="s">
        <v>183</v>
      </c>
      <c r="BM235" s="17" t="s">
        <v>544</v>
      </c>
    </row>
    <row r="236" spans="2:65" s="1" customFormat="1" ht="22.5" customHeight="1">
      <c r="B236" s="34"/>
      <c r="C236" s="179" t="s">
        <v>545</v>
      </c>
      <c r="D236" s="179" t="s">
        <v>193</v>
      </c>
      <c r="E236" s="180" t="s">
        <v>546</v>
      </c>
      <c r="F236" s="266" t="s">
        <v>547</v>
      </c>
      <c r="G236" s="266"/>
      <c r="H236" s="266"/>
      <c r="I236" s="266"/>
      <c r="J236" s="181" t="s">
        <v>171</v>
      </c>
      <c r="K236" s="182">
        <v>1</v>
      </c>
      <c r="L236" s="183">
        <v>0</v>
      </c>
      <c r="M236" s="267"/>
      <c r="N236" s="267"/>
      <c r="O236" s="268"/>
      <c r="P236" s="242">
        <f t="shared" si="60"/>
        <v>0</v>
      </c>
      <c r="Q236" s="242"/>
      <c r="R236" s="36"/>
      <c r="T236" s="176" t="s">
        <v>23</v>
      </c>
      <c r="U236" s="43" t="s">
        <v>47</v>
      </c>
      <c r="V236" s="123">
        <f t="shared" si="61"/>
        <v>0</v>
      </c>
      <c r="W236" s="123">
        <f t="shared" si="62"/>
        <v>0</v>
      </c>
      <c r="X236" s="123">
        <f t="shared" si="63"/>
        <v>0</v>
      </c>
      <c r="Y236" s="35"/>
      <c r="Z236" s="177">
        <f t="shared" si="64"/>
        <v>0</v>
      </c>
      <c r="AA236" s="177">
        <v>0</v>
      </c>
      <c r="AB236" s="177">
        <f t="shared" si="65"/>
        <v>0</v>
      </c>
      <c r="AC236" s="177">
        <v>0</v>
      </c>
      <c r="AD236" s="178">
        <f t="shared" si="66"/>
        <v>0</v>
      </c>
      <c r="AR236" s="17" t="s">
        <v>196</v>
      </c>
      <c r="AT236" s="17" t="s">
        <v>193</v>
      </c>
      <c r="AU236" s="17" t="s">
        <v>173</v>
      </c>
      <c r="AY236" s="17" t="s">
        <v>167</v>
      </c>
      <c r="BE236" s="110">
        <f t="shared" si="67"/>
        <v>0</v>
      </c>
      <c r="BF236" s="110">
        <f t="shared" si="68"/>
        <v>0</v>
      </c>
      <c r="BG236" s="110">
        <f t="shared" si="69"/>
        <v>0</v>
      </c>
      <c r="BH236" s="110">
        <f t="shared" si="70"/>
        <v>0</v>
      </c>
      <c r="BI236" s="110">
        <f t="shared" si="71"/>
        <v>0</v>
      </c>
      <c r="BJ236" s="17" t="s">
        <v>92</v>
      </c>
      <c r="BK236" s="110">
        <f t="shared" si="72"/>
        <v>0</v>
      </c>
      <c r="BL236" s="17" t="s">
        <v>183</v>
      </c>
      <c r="BM236" s="17" t="s">
        <v>548</v>
      </c>
    </row>
    <row r="237" spans="2:65" s="1" customFormat="1" ht="31.5" customHeight="1">
      <c r="B237" s="34"/>
      <c r="C237" s="179" t="s">
        <v>549</v>
      </c>
      <c r="D237" s="179" t="s">
        <v>193</v>
      </c>
      <c r="E237" s="180" t="s">
        <v>550</v>
      </c>
      <c r="F237" s="266" t="s">
        <v>551</v>
      </c>
      <c r="G237" s="266"/>
      <c r="H237" s="266"/>
      <c r="I237" s="266"/>
      <c r="J237" s="181" t="s">
        <v>171</v>
      </c>
      <c r="K237" s="182">
        <v>6</v>
      </c>
      <c r="L237" s="183">
        <v>0</v>
      </c>
      <c r="M237" s="267"/>
      <c r="N237" s="267"/>
      <c r="O237" s="268"/>
      <c r="P237" s="242">
        <f t="shared" si="60"/>
        <v>0</v>
      </c>
      <c r="Q237" s="242"/>
      <c r="R237" s="36"/>
      <c r="T237" s="176" t="s">
        <v>23</v>
      </c>
      <c r="U237" s="43" t="s">
        <v>47</v>
      </c>
      <c r="V237" s="123">
        <f t="shared" si="61"/>
        <v>0</v>
      </c>
      <c r="W237" s="123">
        <f t="shared" si="62"/>
        <v>0</v>
      </c>
      <c r="X237" s="123">
        <f t="shared" si="63"/>
        <v>0</v>
      </c>
      <c r="Y237" s="35"/>
      <c r="Z237" s="177">
        <f t="shared" si="64"/>
        <v>0</v>
      </c>
      <c r="AA237" s="177">
        <v>0</v>
      </c>
      <c r="AB237" s="177">
        <f t="shared" si="65"/>
        <v>0</v>
      </c>
      <c r="AC237" s="177">
        <v>0</v>
      </c>
      <c r="AD237" s="178">
        <f t="shared" si="66"/>
        <v>0</v>
      </c>
      <c r="AR237" s="17" t="s">
        <v>196</v>
      </c>
      <c r="AT237" s="17" t="s">
        <v>193</v>
      </c>
      <c r="AU237" s="17" t="s">
        <v>173</v>
      </c>
      <c r="AY237" s="17" t="s">
        <v>167</v>
      </c>
      <c r="BE237" s="110">
        <f t="shared" si="67"/>
        <v>0</v>
      </c>
      <c r="BF237" s="110">
        <f t="shared" si="68"/>
        <v>0</v>
      </c>
      <c r="BG237" s="110">
        <f t="shared" si="69"/>
        <v>0</v>
      </c>
      <c r="BH237" s="110">
        <f t="shared" si="70"/>
        <v>0</v>
      </c>
      <c r="BI237" s="110">
        <f t="shared" si="71"/>
        <v>0</v>
      </c>
      <c r="BJ237" s="17" t="s">
        <v>92</v>
      </c>
      <c r="BK237" s="110">
        <f t="shared" si="72"/>
        <v>0</v>
      </c>
      <c r="BL237" s="17" t="s">
        <v>183</v>
      </c>
      <c r="BM237" s="17" t="s">
        <v>552</v>
      </c>
    </row>
    <row r="238" spans="2:65" s="1" customFormat="1" ht="31.5" customHeight="1">
      <c r="B238" s="34"/>
      <c r="C238" s="179" t="s">
        <v>553</v>
      </c>
      <c r="D238" s="179" t="s">
        <v>193</v>
      </c>
      <c r="E238" s="180" t="s">
        <v>554</v>
      </c>
      <c r="F238" s="266" t="s">
        <v>555</v>
      </c>
      <c r="G238" s="266"/>
      <c r="H238" s="266"/>
      <c r="I238" s="266"/>
      <c r="J238" s="181" t="s">
        <v>171</v>
      </c>
      <c r="K238" s="182">
        <v>3</v>
      </c>
      <c r="L238" s="183">
        <v>0</v>
      </c>
      <c r="M238" s="267"/>
      <c r="N238" s="267"/>
      <c r="O238" s="268"/>
      <c r="P238" s="242">
        <f t="shared" si="60"/>
        <v>0</v>
      </c>
      <c r="Q238" s="242"/>
      <c r="R238" s="36"/>
      <c r="T238" s="176" t="s">
        <v>23</v>
      </c>
      <c r="U238" s="43" t="s">
        <v>47</v>
      </c>
      <c r="V238" s="123">
        <f t="shared" si="61"/>
        <v>0</v>
      </c>
      <c r="W238" s="123">
        <f t="shared" si="62"/>
        <v>0</v>
      </c>
      <c r="X238" s="123">
        <f t="shared" si="63"/>
        <v>0</v>
      </c>
      <c r="Y238" s="35"/>
      <c r="Z238" s="177">
        <f t="shared" si="64"/>
        <v>0</v>
      </c>
      <c r="AA238" s="177">
        <v>0</v>
      </c>
      <c r="AB238" s="177">
        <f t="shared" si="65"/>
        <v>0</v>
      </c>
      <c r="AC238" s="177">
        <v>0</v>
      </c>
      <c r="AD238" s="178">
        <f t="shared" si="66"/>
        <v>0</v>
      </c>
      <c r="AR238" s="17" t="s">
        <v>196</v>
      </c>
      <c r="AT238" s="17" t="s">
        <v>193</v>
      </c>
      <c r="AU238" s="17" t="s">
        <v>173</v>
      </c>
      <c r="AY238" s="17" t="s">
        <v>167</v>
      </c>
      <c r="BE238" s="110">
        <f t="shared" si="67"/>
        <v>0</v>
      </c>
      <c r="BF238" s="110">
        <f t="shared" si="68"/>
        <v>0</v>
      </c>
      <c r="BG238" s="110">
        <f t="shared" si="69"/>
        <v>0</v>
      </c>
      <c r="BH238" s="110">
        <f t="shared" si="70"/>
        <v>0</v>
      </c>
      <c r="BI238" s="110">
        <f t="shared" si="71"/>
        <v>0</v>
      </c>
      <c r="BJ238" s="17" t="s">
        <v>92</v>
      </c>
      <c r="BK238" s="110">
        <f t="shared" si="72"/>
        <v>0</v>
      </c>
      <c r="BL238" s="17" t="s">
        <v>183</v>
      </c>
      <c r="BM238" s="17" t="s">
        <v>556</v>
      </c>
    </row>
    <row r="239" spans="2:65" s="1" customFormat="1" ht="22.5" customHeight="1">
      <c r="B239" s="34"/>
      <c r="C239" s="179" t="s">
        <v>557</v>
      </c>
      <c r="D239" s="179" t="s">
        <v>193</v>
      </c>
      <c r="E239" s="180" t="s">
        <v>558</v>
      </c>
      <c r="F239" s="266" t="s">
        <v>559</v>
      </c>
      <c r="G239" s="266"/>
      <c r="H239" s="266"/>
      <c r="I239" s="266"/>
      <c r="J239" s="181" t="s">
        <v>171</v>
      </c>
      <c r="K239" s="182">
        <v>3</v>
      </c>
      <c r="L239" s="183">
        <v>0</v>
      </c>
      <c r="M239" s="267"/>
      <c r="N239" s="267"/>
      <c r="O239" s="268"/>
      <c r="P239" s="242">
        <f t="shared" si="60"/>
        <v>0</v>
      </c>
      <c r="Q239" s="242"/>
      <c r="R239" s="36"/>
      <c r="T239" s="176" t="s">
        <v>23</v>
      </c>
      <c r="U239" s="43" t="s">
        <v>47</v>
      </c>
      <c r="V239" s="123">
        <f t="shared" si="61"/>
        <v>0</v>
      </c>
      <c r="W239" s="123">
        <f t="shared" si="62"/>
        <v>0</v>
      </c>
      <c r="X239" s="123">
        <f t="shared" si="63"/>
        <v>0</v>
      </c>
      <c r="Y239" s="35"/>
      <c r="Z239" s="177">
        <f t="shared" si="64"/>
        <v>0</v>
      </c>
      <c r="AA239" s="177">
        <v>0</v>
      </c>
      <c r="AB239" s="177">
        <f t="shared" si="65"/>
        <v>0</v>
      </c>
      <c r="AC239" s="177">
        <v>0</v>
      </c>
      <c r="AD239" s="178">
        <f t="shared" si="66"/>
        <v>0</v>
      </c>
      <c r="AR239" s="17" t="s">
        <v>196</v>
      </c>
      <c r="AT239" s="17" t="s">
        <v>193</v>
      </c>
      <c r="AU239" s="17" t="s">
        <v>173</v>
      </c>
      <c r="AY239" s="17" t="s">
        <v>167</v>
      </c>
      <c r="BE239" s="110">
        <f t="shared" si="67"/>
        <v>0</v>
      </c>
      <c r="BF239" s="110">
        <f t="shared" si="68"/>
        <v>0</v>
      </c>
      <c r="BG239" s="110">
        <f t="shared" si="69"/>
        <v>0</v>
      </c>
      <c r="BH239" s="110">
        <f t="shared" si="70"/>
        <v>0</v>
      </c>
      <c r="BI239" s="110">
        <f t="shared" si="71"/>
        <v>0</v>
      </c>
      <c r="BJ239" s="17" t="s">
        <v>92</v>
      </c>
      <c r="BK239" s="110">
        <f t="shared" si="72"/>
        <v>0</v>
      </c>
      <c r="BL239" s="17" t="s">
        <v>183</v>
      </c>
      <c r="BM239" s="17" t="s">
        <v>560</v>
      </c>
    </row>
    <row r="240" spans="2:65" s="1" customFormat="1" ht="31.5" customHeight="1">
      <c r="B240" s="34"/>
      <c r="C240" s="179" t="s">
        <v>561</v>
      </c>
      <c r="D240" s="179" t="s">
        <v>193</v>
      </c>
      <c r="E240" s="180" t="s">
        <v>562</v>
      </c>
      <c r="F240" s="266" t="s">
        <v>563</v>
      </c>
      <c r="G240" s="266"/>
      <c r="H240" s="266"/>
      <c r="I240" s="266"/>
      <c r="J240" s="181" t="s">
        <v>171</v>
      </c>
      <c r="K240" s="182">
        <v>4</v>
      </c>
      <c r="L240" s="183">
        <v>0</v>
      </c>
      <c r="M240" s="267"/>
      <c r="N240" s="267"/>
      <c r="O240" s="268"/>
      <c r="P240" s="242">
        <f t="shared" si="60"/>
        <v>0</v>
      </c>
      <c r="Q240" s="242"/>
      <c r="R240" s="36"/>
      <c r="T240" s="176" t="s">
        <v>23</v>
      </c>
      <c r="U240" s="43" t="s">
        <v>47</v>
      </c>
      <c r="V240" s="123">
        <f t="shared" si="61"/>
        <v>0</v>
      </c>
      <c r="W240" s="123">
        <f t="shared" si="62"/>
        <v>0</v>
      </c>
      <c r="X240" s="123">
        <f t="shared" si="63"/>
        <v>0</v>
      </c>
      <c r="Y240" s="35"/>
      <c r="Z240" s="177">
        <f t="shared" si="64"/>
        <v>0</v>
      </c>
      <c r="AA240" s="177">
        <v>0</v>
      </c>
      <c r="AB240" s="177">
        <f t="shared" si="65"/>
        <v>0</v>
      </c>
      <c r="AC240" s="177">
        <v>0</v>
      </c>
      <c r="AD240" s="178">
        <f t="shared" si="66"/>
        <v>0</v>
      </c>
      <c r="AR240" s="17" t="s">
        <v>196</v>
      </c>
      <c r="AT240" s="17" t="s">
        <v>193</v>
      </c>
      <c r="AU240" s="17" t="s">
        <v>173</v>
      </c>
      <c r="AY240" s="17" t="s">
        <v>167</v>
      </c>
      <c r="BE240" s="110">
        <f t="shared" si="67"/>
        <v>0</v>
      </c>
      <c r="BF240" s="110">
        <f t="shared" si="68"/>
        <v>0</v>
      </c>
      <c r="BG240" s="110">
        <f t="shared" si="69"/>
        <v>0</v>
      </c>
      <c r="BH240" s="110">
        <f t="shared" si="70"/>
        <v>0</v>
      </c>
      <c r="BI240" s="110">
        <f t="shared" si="71"/>
        <v>0</v>
      </c>
      <c r="BJ240" s="17" t="s">
        <v>92</v>
      </c>
      <c r="BK240" s="110">
        <f t="shared" si="72"/>
        <v>0</v>
      </c>
      <c r="BL240" s="17" t="s">
        <v>183</v>
      </c>
      <c r="BM240" s="17" t="s">
        <v>564</v>
      </c>
    </row>
    <row r="241" spans="2:65" s="1" customFormat="1" ht="31.5" customHeight="1">
      <c r="B241" s="34"/>
      <c r="C241" s="179" t="s">
        <v>565</v>
      </c>
      <c r="D241" s="179" t="s">
        <v>193</v>
      </c>
      <c r="E241" s="180" t="s">
        <v>566</v>
      </c>
      <c r="F241" s="266" t="s">
        <v>567</v>
      </c>
      <c r="G241" s="266"/>
      <c r="H241" s="266"/>
      <c r="I241" s="266"/>
      <c r="J241" s="181" t="s">
        <v>171</v>
      </c>
      <c r="K241" s="182">
        <v>1</v>
      </c>
      <c r="L241" s="183">
        <v>0</v>
      </c>
      <c r="M241" s="267"/>
      <c r="N241" s="267"/>
      <c r="O241" s="268"/>
      <c r="P241" s="242">
        <f t="shared" si="60"/>
        <v>0</v>
      </c>
      <c r="Q241" s="242"/>
      <c r="R241" s="36"/>
      <c r="T241" s="176" t="s">
        <v>23</v>
      </c>
      <c r="U241" s="43" t="s">
        <v>47</v>
      </c>
      <c r="V241" s="123">
        <f t="shared" si="61"/>
        <v>0</v>
      </c>
      <c r="W241" s="123">
        <f t="shared" si="62"/>
        <v>0</v>
      </c>
      <c r="X241" s="123">
        <f t="shared" si="63"/>
        <v>0</v>
      </c>
      <c r="Y241" s="35"/>
      <c r="Z241" s="177">
        <f t="shared" si="64"/>
        <v>0</v>
      </c>
      <c r="AA241" s="177">
        <v>0</v>
      </c>
      <c r="AB241" s="177">
        <f t="shared" si="65"/>
        <v>0</v>
      </c>
      <c r="AC241" s="177">
        <v>0</v>
      </c>
      <c r="AD241" s="178">
        <f t="shared" si="66"/>
        <v>0</v>
      </c>
      <c r="AR241" s="17" t="s">
        <v>196</v>
      </c>
      <c r="AT241" s="17" t="s">
        <v>193</v>
      </c>
      <c r="AU241" s="17" t="s">
        <v>173</v>
      </c>
      <c r="AY241" s="17" t="s">
        <v>167</v>
      </c>
      <c r="BE241" s="110">
        <f t="shared" si="67"/>
        <v>0</v>
      </c>
      <c r="BF241" s="110">
        <f t="shared" si="68"/>
        <v>0</v>
      </c>
      <c r="BG241" s="110">
        <f t="shared" si="69"/>
        <v>0</v>
      </c>
      <c r="BH241" s="110">
        <f t="shared" si="70"/>
        <v>0</v>
      </c>
      <c r="BI241" s="110">
        <f t="shared" si="71"/>
        <v>0</v>
      </c>
      <c r="BJ241" s="17" t="s">
        <v>92</v>
      </c>
      <c r="BK241" s="110">
        <f t="shared" si="72"/>
        <v>0</v>
      </c>
      <c r="BL241" s="17" t="s">
        <v>183</v>
      </c>
      <c r="BM241" s="17" t="s">
        <v>568</v>
      </c>
    </row>
    <row r="242" spans="2:65" s="1" customFormat="1" ht="31.5" customHeight="1">
      <c r="B242" s="34"/>
      <c r="C242" s="179" t="s">
        <v>569</v>
      </c>
      <c r="D242" s="179" t="s">
        <v>193</v>
      </c>
      <c r="E242" s="180" t="s">
        <v>570</v>
      </c>
      <c r="F242" s="266" t="s">
        <v>571</v>
      </c>
      <c r="G242" s="266"/>
      <c r="H242" s="266"/>
      <c r="I242" s="266"/>
      <c r="J242" s="181" t="s">
        <v>171</v>
      </c>
      <c r="K242" s="182">
        <v>1</v>
      </c>
      <c r="L242" s="183">
        <v>0</v>
      </c>
      <c r="M242" s="267"/>
      <c r="N242" s="267"/>
      <c r="O242" s="268"/>
      <c r="P242" s="242">
        <f t="shared" si="60"/>
        <v>0</v>
      </c>
      <c r="Q242" s="242"/>
      <c r="R242" s="36"/>
      <c r="T242" s="176" t="s">
        <v>23</v>
      </c>
      <c r="U242" s="43" t="s">
        <v>47</v>
      </c>
      <c r="V242" s="123">
        <f t="shared" si="61"/>
        <v>0</v>
      </c>
      <c r="W242" s="123">
        <f t="shared" si="62"/>
        <v>0</v>
      </c>
      <c r="X242" s="123">
        <f t="shared" si="63"/>
        <v>0</v>
      </c>
      <c r="Y242" s="35"/>
      <c r="Z242" s="177">
        <f t="shared" si="64"/>
        <v>0</v>
      </c>
      <c r="AA242" s="177">
        <v>0</v>
      </c>
      <c r="AB242" s="177">
        <f t="shared" si="65"/>
        <v>0</v>
      </c>
      <c r="AC242" s="177">
        <v>0</v>
      </c>
      <c r="AD242" s="178">
        <f t="shared" si="66"/>
        <v>0</v>
      </c>
      <c r="AR242" s="17" t="s">
        <v>196</v>
      </c>
      <c r="AT242" s="17" t="s">
        <v>193</v>
      </c>
      <c r="AU242" s="17" t="s">
        <v>173</v>
      </c>
      <c r="AY242" s="17" t="s">
        <v>167</v>
      </c>
      <c r="BE242" s="110">
        <f t="shared" si="67"/>
        <v>0</v>
      </c>
      <c r="BF242" s="110">
        <f t="shared" si="68"/>
        <v>0</v>
      </c>
      <c r="BG242" s="110">
        <f t="shared" si="69"/>
        <v>0</v>
      </c>
      <c r="BH242" s="110">
        <f t="shared" si="70"/>
        <v>0</v>
      </c>
      <c r="BI242" s="110">
        <f t="shared" si="71"/>
        <v>0</v>
      </c>
      <c r="BJ242" s="17" t="s">
        <v>92</v>
      </c>
      <c r="BK242" s="110">
        <f t="shared" si="72"/>
        <v>0</v>
      </c>
      <c r="BL242" s="17" t="s">
        <v>183</v>
      </c>
      <c r="BM242" s="17" t="s">
        <v>572</v>
      </c>
    </row>
    <row r="243" spans="2:65" s="1" customFormat="1" ht="31.5" customHeight="1">
      <c r="B243" s="34"/>
      <c r="C243" s="179" t="s">
        <v>573</v>
      </c>
      <c r="D243" s="179" t="s">
        <v>193</v>
      </c>
      <c r="E243" s="180" t="s">
        <v>574</v>
      </c>
      <c r="F243" s="266" t="s">
        <v>575</v>
      </c>
      <c r="G243" s="266"/>
      <c r="H243" s="266"/>
      <c r="I243" s="266"/>
      <c r="J243" s="181" t="s">
        <v>171</v>
      </c>
      <c r="K243" s="182">
        <v>5</v>
      </c>
      <c r="L243" s="183">
        <v>0</v>
      </c>
      <c r="M243" s="267"/>
      <c r="N243" s="267"/>
      <c r="O243" s="268"/>
      <c r="P243" s="242">
        <f t="shared" si="60"/>
        <v>0</v>
      </c>
      <c r="Q243" s="242"/>
      <c r="R243" s="36"/>
      <c r="T243" s="176" t="s">
        <v>23</v>
      </c>
      <c r="U243" s="43" t="s">
        <v>47</v>
      </c>
      <c r="V243" s="123">
        <f t="shared" si="61"/>
        <v>0</v>
      </c>
      <c r="W243" s="123">
        <f t="shared" si="62"/>
        <v>0</v>
      </c>
      <c r="X243" s="123">
        <f t="shared" si="63"/>
        <v>0</v>
      </c>
      <c r="Y243" s="35"/>
      <c r="Z243" s="177">
        <f t="shared" si="64"/>
        <v>0</v>
      </c>
      <c r="AA243" s="177">
        <v>0</v>
      </c>
      <c r="AB243" s="177">
        <f t="shared" si="65"/>
        <v>0</v>
      </c>
      <c r="AC243" s="177">
        <v>0</v>
      </c>
      <c r="AD243" s="178">
        <f t="shared" si="66"/>
        <v>0</v>
      </c>
      <c r="AR243" s="17" t="s">
        <v>196</v>
      </c>
      <c r="AT243" s="17" t="s">
        <v>193</v>
      </c>
      <c r="AU243" s="17" t="s">
        <v>173</v>
      </c>
      <c r="AY243" s="17" t="s">
        <v>167</v>
      </c>
      <c r="BE243" s="110">
        <f t="shared" si="67"/>
        <v>0</v>
      </c>
      <c r="BF243" s="110">
        <f t="shared" si="68"/>
        <v>0</v>
      </c>
      <c r="BG243" s="110">
        <f t="shared" si="69"/>
        <v>0</v>
      </c>
      <c r="BH243" s="110">
        <f t="shared" si="70"/>
        <v>0</v>
      </c>
      <c r="BI243" s="110">
        <f t="shared" si="71"/>
        <v>0</v>
      </c>
      <c r="BJ243" s="17" t="s">
        <v>92</v>
      </c>
      <c r="BK243" s="110">
        <f t="shared" si="72"/>
        <v>0</v>
      </c>
      <c r="BL243" s="17" t="s">
        <v>183</v>
      </c>
      <c r="BM243" s="17" t="s">
        <v>576</v>
      </c>
    </row>
    <row r="244" spans="2:65" s="1" customFormat="1" ht="31.5" customHeight="1">
      <c r="B244" s="34"/>
      <c r="C244" s="179" t="s">
        <v>577</v>
      </c>
      <c r="D244" s="179" t="s">
        <v>193</v>
      </c>
      <c r="E244" s="180" t="s">
        <v>578</v>
      </c>
      <c r="F244" s="266" t="s">
        <v>579</v>
      </c>
      <c r="G244" s="266"/>
      <c r="H244" s="266"/>
      <c r="I244" s="266"/>
      <c r="J244" s="181" t="s">
        <v>171</v>
      </c>
      <c r="K244" s="182">
        <v>2</v>
      </c>
      <c r="L244" s="183">
        <v>0</v>
      </c>
      <c r="M244" s="267"/>
      <c r="N244" s="267"/>
      <c r="O244" s="268"/>
      <c r="P244" s="242">
        <f t="shared" si="60"/>
        <v>0</v>
      </c>
      <c r="Q244" s="242"/>
      <c r="R244" s="36"/>
      <c r="T244" s="176" t="s">
        <v>23</v>
      </c>
      <c r="U244" s="43" t="s">
        <v>47</v>
      </c>
      <c r="V244" s="123">
        <f t="shared" si="61"/>
        <v>0</v>
      </c>
      <c r="W244" s="123">
        <f t="shared" si="62"/>
        <v>0</v>
      </c>
      <c r="X244" s="123">
        <f t="shared" si="63"/>
        <v>0</v>
      </c>
      <c r="Y244" s="35"/>
      <c r="Z244" s="177">
        <f t="shared" si="64"/>
        <v>0</v>
      </c>
      <c r="AA244" s="177">
        <v>0</v>
      </c>
      <c r="AB244" s="177">
        <f t="shared" si="65"/>
        <v>0</v>
      </c>
      <c r="AC244" s="177">
        <v>0</v>
      </c>
      <c r="AD244" s="178">
        <f t="shared" si="66"/>
        <v>0</v>
      </c>
      <c r="AR244" s="17" t="s">
        <v>196</v>
      </c>
      <c r="AT244" s="17" t="s">
        <v>193</v>
      </c>
      <c r="AU244" s="17" t="s">
        <v>173</v>
      </c>
      <c r="AY244" s="17" t="s">
        <v>167</v>
      </c>
      <c r="BE244" s="110">
        <f t="shared" si="67"/>
        <v>0</v>
      </c>
      <c r="BF244" s="110">
        <f t="shared" si="68"/>
        <v>0</v>
      </c>
      <c r="BG244" s="110">
        <f t="shared" si="69"/>
        <v>0</v>
      </c>
      <c r="BH244" s="110">
        <f t="shared" si="70"/>
        <v>0</v>
      </c>
      <c r="BI244" s="110">
        <f t="shared" si="71"/>
        <v>0</v>
      </c>
      <c r="BJ244" s="17" t="s">
        <v>92</v>
      </c>
      <c r="BK244" s="110">
        <f t="shared" si="72"/>
        <v>0</v>
      </c>
      <c r="BL244" s="17" t="s">
        <v>183</v>
      </c>
      <c r="BM244" s="17" t="s">
        <v>580</v>
      </c>
    </row>
    <row r="245" spans="2:65" s="1" customFormat="1" ht="22.5" customHeight="1">
      <c r="B245" s="34"/>
      <c r="C245" s="179" t="s">
        <v>581</v>
      </c>
      <c r="D245" s="179" t="s">
        <v>193</v>
      </c>
      <c r="E245" s="180" t="s">
        <v>582</v>
      </c>
      <c r="F245" s="266" t="s">
        <v>583</v>
      </c>
      <c r="G245" s="266"/>
      <c r="H245" s="266"/>
      <c r="I245" s="266"/>
      <c r="J245" s="181" t="s">
        <v>514</v>
      </c>
      <c r="K245" s="182">
        <v>1</v>
      </c>
      <c r="L245" s="183">
        <v>0</v>
      </c>
      <c r="M245" s="267"/>
      <c r="N245" s="267"/>
      <c r="O245" s="268"/>
      <c r="P245" s="242">
        <f t="shared" si="60"/>
        <v>0</v>
      </c>
      <c r="Q245" s="242"/>
      <c r="R245" s="36"/>
      <c r="T245" s="176" t="s">
        <v>23</v>
      </c>
      <c r="U245" s="43" t="s">
        <v>47</v>
      </c>
      <c r="V245" s="123">
        <f t="shared" si="61"/>
        <v>0</v>
      </c>
      <c r="W245" s="123">
        <f t="shared" si="62"/>
        <v>0</v>
      </c>
      <c r="X245" s="123">
        <f t="shared" si="63"/>
        <v>0</v>
      </c>
      <c r="Y245" s="35"/>
      <c r="Z245" s="177">
        <f t="shared" si="64"/>
        <v>0</v>
      </c>
      <c r="AA245" s="177">
        <v>0</v>
      </c>
      <c r="AB245" s="177">
        <f t="shared" si="65"/>
        <v>0</v>
      </c>
      <c r="AC245" s="177">
        <v>0</v>
      </c>
      <c r="AD245" s="178">
        <f t="shared" si="66"/>
        <v>0</v>
      </c>
      <c r="AR245" s="17" t="s">
        <v>196</v>
      </c>
      <c r="AT245" s="17" t="s">
        <v>193</v>
      </c>
      <c r="AU245" s="17" t="s">
        <v>173</v>
      </c>
      <c r="AY245" s="17" t="s">
        <v>167</v>
      </c>
      <c r="BE245" s="110">
        <f t="shared" si="67"/>
        <v>0</v>
      </c>
      <c r="BF245" s="110">
        <f t="shared" si="68"/>
        <v>0</v>
      </c>
      <c r="BG245" s="110">
        <f t="shared" si="69"/>
        <v>0</v>
      </c>
      <c r="BH245" s="110">
        <f t="shared" si="70"/>
        <v>0</v>
      </c>
      <c r="BI245" s="110">
        <f t="shared" si="71"/>
        <v>0</v>
      </c>
      <c r="BJ245" s="17" t="s">
        <v>92</v>
      </c>
      <c r="BK245" s="110">
        <f t="shared" si="72"/>
        <v>0</v>
      </c>
      <c r="BL245" s="17" t="s">
        <v>183</v>
      </c>
      <c r="BM245" s="17" t="s">
        <v>584</v>
      </c>
    </row>
    <row r="246" spans="2:65" s="1" customFormat="1" ht="22.5" customHeight="1">
      <c r="B246" s="34"/>
      <c r="C246" s="179" t="s">
        <v>585</v>
      </c>
      <c r="D246" s="179" t="s">
        <v>193</v>
      </c>
      <c r="E246" s="180" t="s">
        <v>586</v>
      </c>
      <c r="F246" s="266" t="s">
        <v>587</v>
      </c>
      <c r="G246" s="266"/>
      <c r="H246" s="266"/>
      <c r="I246" s="266"/>
      <c r="J246" s="181" t="s">
        <v>205</v>
      </c>
      <c r="K246" s="182">
        <v>1</v>
      </c>
      <c r="L246" s="183">
        <v>0</v>
      </c>
      <c r="M246" s="267"/>
      <c r="N246" s="267"/>
      <c r="O246" s="268"/>
      <c r="P246" s="242">
        <f t="shared" si="60"/>
        <v>0</v>
      </c>
      <c r="Q246" s="242"/>
      <c r="R246" s="36"/>
      <c r="T246" s="176" t="s">
        <v>23</v>
      </c>
      <c r="U246" s="43" t="s">
        <v>47</v>
      </c>
      <c r="V246" s="123">
        <f t="shared" si="61"/>
        <v>0</v>
      </c>
      <c r="W246" s="123">
        <f t="shared" si="62"/>
        <v>0</v>
      </c>
      <c r="X246" s="123">
        <f t="shared" si="63"/>
        <v>0</v>
      </c>
      <c r="Y246" s="35"/>
      <c r="Z246" s="177">
        <f t="shared" si="64"/>
        <v>0</v>
      </c>
      <c r="AA246" s="177">
        <v>0</v>
      </c>
      <c r="AB246" s="177">
        <f t="shared" si="65"/>
        <v>0</v>
      </c>
      <c r="AC246" s="177">
        <v>0</v>
      </c>
      <c r="AD246" s="178">
        <f t="shared" si="66"/>
        <v>0</v>
      </c>
      <c r="AR246" s="17" t="s">
        <v>196</v>
      </c>
      <c r="AT246" s="17" t="s">
        <v>193</v>
      </c>
      <c r="AU246" s="17" t="s">
        <v>173</v>
      </c>
      <c r="AY246" s="17" t="s">
        <v>167</v>
      </c>
      <c r="BE246" s="110">
        <f t="shared" si="67"/>
        <v>0</v>
      </c>
      <c r="BF246" s="110">
        <f t="shared" si="68"/>
        <v>0</v>
      </c>
      <c r="BG246" s="110">
        <f t="shared" si="69"/>
        <v>0</v>
      </c>
      <c r="BH246" s="110">
        <f t="shared" si="70"/>
        <v>0</v>
      </c>
      <c r="BI246" s="110">
        <f t="shared" si="71"/>
        <v>0</v>
      </c>
      <c r="BJ246" s="17" t="s">
        <v>92</v>
      </c>
      <c r="BK246" s="110">
        <f t="shared" si="72"/>
        <v>0</v>
      </c>
      <c r="BL246" s="17" t="s">
        <v>183</v>
      </c>
      <c r="BM246" s="17" t="s">
        <v>588</v>
      </c>
    </row>
    <row r="247" spans="2:65" s="1" customFormat="1" ht="22.5" customHeight="1">
      <c r="B247" s="34"/>
      <c r="C247" s="179" t="s">
        <v>589</v>
      </c>
      <c r="D247" s="179" t="s">
        <v>193</v>
      </c>
      <c r="E247" s="180" t="s">
        <v>508</v>
      </c>
      <c r="F247" s="266" t="s">
        <v>509</v>
      </c>
      <c r="G247" s="266"/>
      <c r="H247" s="266"/>
      <c r="I247" s="266"/>
      <c r="J247" s="181" t="s">
        <v>205</v>
      </c>
      <c r="K247" s="182">
        <v>40</v>
      </c>
      <c r="L247" s="183">
        <v>0</v>
      </c>
      <c r="M247" s="267"/>
      <c r="N247" s="267"/>
      <c r="O247" s="268"/>
      <c r="P247" s="242">
        <f t="shared" si="60"/>
        <v>0</v>
      </c>
      <c r="Q247" s="242"/>
      <c r="R247" s="36"/>
      <c r="T247" s="176" t="s">
        <v>23</v>
      </c>
      <c r="U247" s="43" t="s">
        <v>47</v>
      </c>
      <c r="V247" s="123">
        <f t="shared" si="61"/>
        <v>0</v>
      </c>
      <c r="W247" s="123">
        <f t="shared" si="62"/>
        <v>0</v>
      </c>
      <c r="X247" s="123">
        <f t="shared" si="63"/>
        <v>0</v>
      </c>
      <c r="Y247" s="35"/>
      <c r="Z247" s="177">
        <f t="shared" si="64"/>
        <v>0</v>
      </c>
      <c r="AA247" s="177">
        <v>0</v>
      </c>
      <c r="AB247" s="177">
        <f t="shared" si="65"/>
        <v>0</v>
      </c>
      <c r="AC247" s="177">
        <v>0</v>
      </c>
      <c r="AD247" s="178">
        <f t="shared" si="66"/>
        <v>0</v>
      </c>
      <c r="AR247" s="17" t="s">
        <v>196</v>
      </c>
      <c r="AT247" s="17" t="s">
        <v>193</v>
      </c>
      <c r="AU247" s="17" t="s">
        <v>173</v>
      </c>
      <c r="AY247" s="17" t="s">
        <v>167</v>
      </c>
      <c r="BE247" s="110">
        <f t="shared" si="67"/>
        <v>0</v>
      </c>
      <c r="BF247" s="110">
        <f t="shared" si="68"/>
        <v>0</v>
      </c>
      <c r="BG247" s="110">
        <f t="shared" si="69"/>
        <v>0</v>
      </c>
      <c r="BH247" s="110">
        <f t="shared" si="70"/>
        <v>0</v>
      </c>
      <c r="BI247" s="110">
        <f t="shared" si="71"/>
        <v>0</v>
      </c>
      <c r="BJ247" s="17" t="s">
        <v>92</v>
      </c>
      <c r="BK247" s="110">
        <f t="shared" si="72"/>
        <v>0</v>
      </c>
      <c r="BL247" s="17" t="s">
        <v>183</v>
      </c>
      <c r="BM247" s="17" t="s">
        <v>590</v>
      </c>
    </row>
    <row r="248" spans="2:65" s="1" customFormat="1" ht="22.5" customHeight="1">
      <c r="B248" s="34"/>
      <c r="C248" s="179" t="s">
        <v>591</v>
      </c>
      <c r="D248" s="179" t="s">
        <v>193</v>
      </c>
      <c r="E248" s="180" t="s">
        <v>512</v>
      </c>
      <c r="F248" s="266" t="s">
        <v>513</v>
      </c>
      <c r="G248" s="266"/>
      <c r="H248" s="266"/>
      <c r="I248" s="266"/>
      <c r="J248" s="181" t="s">
        <v>514</v>
      </c>
      <c r="K248" s="182">
        <v>5</v>
      </c>
      <c r="L248" s="183">
        <v>0</v>
      </c>
      <c r="M248" s="267"/>
      <c r="N248" s="267"/>
      <c r="O248" s="268"/>
      <c r="P248" s="242">
        <f t="shared" si="60"/>
        <v>0</v>
      </c>
      <c r="Q248" s="242"/>
      <c r="R248" s="36"/>
      <c r="T248" s="176" t="s">
        <v>23</v>
      </c>
      <c r="U248" s="43" t="s">
        <v>47</v>
      </c>
      <c r="V248" s="123">
        <f t="shared" si="61"/>
        <v>0</v>
      </c>
      <c r="W248" s="123">
        <f t="shared" si="62"/>
        <v>0</v>
      </c>
      <c r="X248" s="123">
        <f t="shared" si="63"/>
        <v>0</v>
      </c>
      <c r="Y248" s="35"/>
      <c r="Z248" s="177">
        <f t="shared" si="64"/>
        <v>0</v>
      </c>
      <c r="AA248" s="177">
        <v>0</v>
      </c>
      <c r="AB248" s="177">
        <f t="shared" si="65"/>
        <v>0</v>
      </c>
      <c r="AC248" s="177">
        <v>0</v>
      </c>
      <c r="AD248" s="178">
        <f t="shared" si="66"/>
        <v>0</v>
      </c>
      <c r="AR248" s="17" t="s">
        <v>196</v>
      </c>
      <c r="AT248" s="17" t="s">
        <v>193</v>
      </c>
      <c r="AU248" s="17" t="s">
        <v>173</v>
      </c>
      <c r="AY248" s="17" t="s">
        <v>167</v>
      </c>
      <c r="BE248" s="110">
        <f t="shared" si="67"/>
        <v>0</v>
      </c>
      <c r="BF248" s="110">
        <f t="shared" si="68"/>
        <v>0</v>
      </c>
      <c r="BG248" s="110">
        <f t="shared" si="69"/>
        <v>0</v>
      </c>
      <c r="BH248" s="110">
        <f t="shared" si="70"/>
        <v>0</v>
      </c>
      <c r="BI248" s="110">
        <f t="shared" si="71"/>
        <v>0</v>
      </c>
      <c r="BJ248" s="17" t="s">
        <v>92</v>
      </c>
      <c r="BK248" s="110">
        <f t="shared" si="72"/>
        <v>0</v>
      </c>
      <c r="BL248" s="17" t="s">
        <v>183</v>
      </c>
      <c r="BM248" s="17" t="s">
        <v>592</v>
      </c>
    </row>
    <row r="249" spans="2:65" s="1" customFormat="1" ht="22.5" customHeight="1">
      <c r="B249" s="34"/>
      <c r="C249" s="179" t="s">
        <v>593</v>
      </c>
      <c r="D249" s="179" t="s">
        <v>193</v>
      </c>
      <c r="E249" s="180" t="s">
        <v>517</v>
      </c>
      <c r="F249" s="266" t="s">
        <v>518</v>
      </c>
      <c r="G249" s="266"/>
      <c r="H249" s="266"/>
      <c r="I249" s="266"/>
      <c r="J249" s="181" t="s">
        <v>514</v>
      </c>
      <c r="K249" s="182">
        <v>29</v>
      </c>
      <c r="L249" s="183">
        <v>0</v>
      </c>
      <c r="M249" s="267"/>
      <c r="N249" s="267"/>
      <c r="O249" s="268"/>
      <c r="P249" s="242">
        <f t="shared" si="60"/>
        <v>0</v>
      </c>
      <c r="Q249" s="242"/>
      <c r="R249" s="36"/>
      <c r="T249" s="176" t="s">
        <v>23</v>
      </c>
      <c r="U249" s="43" t="s">
        <v>47</v>
      </c>
      <c r="V249" s="123">
        <f t="shared" si="61"/>
        <v>0</v>
      </c>
      <c r="W249" s="123">
        <f t="shared" si="62"/>
        <v>0</v>
      </c>
      <c r="X249" s="123">
        <f t="shared" si="63"/>
        <v>0</v>
      </c>
      <c r="Y249" s="35"/>
      <c r="Z249" s="177">
        <f t="shared" si="64"/>
        <v>0</v>
      </c>
      <c r="AA249" s="177">
        <v>0</v>
      </c>
      <c r="AB249" s="177">
        <f t="shared" si="65"/>
        <v>0</v>
      </c>
      <c r="AC249" s="177">
        <v>0</v>
      </c>
      <c r="AD249" s="178">
        <f t="shared" si="66"/>
        <v>0</v>
      </c>
      <c r="AR249" s="17" t="s">
        <v>196</v>
      </c>
      <c r="AT249" s="17" t="s">
        <v>193</v>
      </c>
      <c r="AU249" s="17" t="s">
        <v>173</v>
      </c>
      <c r="AY249" s="17" t="s">
        <v>167</v>
      </c>
      <c r="BE249" s="110">
        <f t="shared" si="67"/>
        <v>0</v>
      </c>
      <c r="BF249" s="110">
        <f t="shared" si="68"/>
        <v>0</v>
      </c>
      <c r="BG249" s="110">
        <f t="shared" si="69"/>
        <v>0</v>
      </c>
      <c r="BH249" s="110">
        <f t="shared" si="70"/>
        <v>0</v>
      </c>
      <c r="BI249" s="110">
        <f t="shared" si="71"/>
        <v>0</v>
      </c>
      <c r="BJ249" s="17" t="s">
        <v>92</v>
      </c>
      <c r="BK249" s="110">
        <f t="shared" si="72"/>
        <v>0</v>
      </c>
      <c r="BL249" s="17" t="s">
        <v>183</v>
      </c>
      <c r="BM249" s="17" t="s">
        <v>594</v>
      </c>
    </row>
    <row r="250" spans="2:65" s="1" customFormat="1" ht="22.5" customHeight="1">
      <c r="B250" s="34"/>
      <c r="C250" s="179" t="s">
        <v>595</v>
      </c>
      <c r="D250" s="179" t="s">
        <v>193</v>
      </c>
      <c r="E250" s="180" t="s">
        <v>596</v>
      </c>
      <c r="F250" s="266" t="s">
        <v>597</v>
      </c>
      <c r="G250" s="266"/>
      <c r="H250" s="266"/>
      <c r="I250" s="266"/>
      <c r="J250" s="181" t="s">
        <v>514</v>
      </c>
      <c r="K250" s="182">
        <v>1</v>
      </c>
      <c r="L250" s="183">
        <v>0</v>
      </c>
      <c r="M250" s="267"/>
      <c r="N250" s="267"/>
      <c r="O250" s="268"/>
      <c r="P250" s="242">
        <f t="shared" si="60"/>
        <v>0</v>
      </c>
      <c r="Q250" s="242"/>
      <c r="R250" s="36"/>
      <c r="T250" s="176" t="s">
        <v>23</v>
      </c>
      <c r="U250" s="43" t="s">
        <v>47</v>
      </c>
      <c r="V250" s="123">
        <f t="shared" si="61"/>
        <v>0</v>
      </c>
      <c r="W250" s="123">
        <f t="shared" si="62"/>
        <v>0</v>
      </c>
      <c r="X250" s="123">
        <f t="shared" si="63"/>
        <v>0</v>
      </c>
      <c r="Y250" s="35"/>
      <c r="Z250" s="177">
        <f t="shared" si="64"/>
        <v>0</v>
      </c>
      <c r="AA250" s="177">
        <v>0</v>
      </c>
      <c r="AB250" s="177">
        <f t="shared" si="65"/>
        <v>0</v>
      </c>
      <c r="AC250" s="177">
        <v>0</v>
      </c>
      <c r="AD250" s="178">
        <f t="shared" si="66"/>
        <v>0</v>
      </c>
      <c r="AR250" s="17" t="s">
        <v>196</v>
      </c>
      <c r="AT250" s="17" t="s">
        <v>193</v>
      </c>
      <c r="AU250" s="17" t="s">
        <v>173</v>
      </c>
      <c r="AY250" s="17" t="s">
        <v>167</v>
      </c>
      <c r="BE250" s="110">
        <f t="shared" si="67"/>
        <v>0</v>
      </c>
      <c r="BF250" s="110">
        <f t="shared" si="68"/>
        <v>0</v>
      </c>
      <c r="BG250" s="110">
        <f t="shared" si="69"/>
        <v>0</v>
      </c>
      <c r="BH250" s="110">
        <f t="shared" si="70"/>
        <v>0</v>
      </c>
      <c r="BI250" s="110">
        <f t="shared" si="71"/>
        <v>0</v>
      </c>
      <c r="BJ250" s="17" t="s">
        <v>92</v>
      </c>
      <c r="BK250" s="110">
        <f t="shared" si="72"/>
        <v>0</v>
      </c>
      <c r="BL250" s="17" t="s">
        <v>183</v>
      </c>
      <c r="BM250" s="17" t="s">
        <v>598</v>
      </c>
    </row>
    <row r="251" spans="2:65" s="1" customFormat="1" ht="31.5" customHeight="1">
      <c r="B251" s="34"/>
      <c r="C251" s="179" t="s">
        <v>599</v>
      </c>
      <c r="D251" s="179" t="s">
        <v>193</v>
      </c>
      <c r="E251" s="180" t="s">
        <v>525</v>
      </c>
      <c r="F251" s="266" t="s">
        <v>526</v>
      </c>
      <c r="G251" s="266"/>
      <c r="H251" s="266"/>
      <c r="I251" s="266"/>
      <c r="J251" s="181" t="s">
        <v>514</v>
      </c>
      <c r="K251" s="182">
        <v>1</v>
      </c>
      <c r="L251" s="183">
        <v>0</v>
      </c>
      <c r="M251" s="267"/>
      <c r="N251" s="267"/>
      <c r="O251" s="268"/>
      <c r="P251" s="242">
        <f t="shared" si="60"/>
        <v>0</v>
      </c>
      <c r="Q251" s="242"/>
      <c r="R251" s="36"/>
      <c r="T251" s="176" t="s">
        <v>23</v>
      </c>
      <c r="U251" s="43" t="s">
        <v>47</v>
      </c>
      <c r="V251" s="123">
        <f t="shared" si="61"/>
        <v>0</v>
      </c>
      <c r="W251" s="123">
        <f t="shared" si="62"/>
        <v>0</v>
      </c>
      <c r="X251" s="123">
        <f t="shared" si="63"/>
        <v>0</v>
      </c>
      <c r="Y251" s="35"/>
      <c r="Z251" s="177">
        <f t="shared" si="64"/>
        <v>0</v>
      </c>
      <c r="AA251" s="177">
        <v>0</v>
      </c>
      <c r="AB251" s="177">
        <f t="shared" si="65"/>
        <v>0</v>
      </c>
      <c r="AC251" s="177">
        <v>0</v>
      </c>
      <c r="AD251" s="178">
        <f t="shared" si="66"/>
        <v>0</v>
      </c>
      <c r="AR251" s="17" t="s">
        <v>196</v>
      </c>
      <c r="AT251" s="17" t="s">
        <v>193</v>
      </c>
      <c r="AU251" s="17" t="s">
        <v>173</v>
      </c>
      <c r="AY251" s="17" t="s">
        <v>167</v>
      </c>
      <c r="BE251" s="110">
        <f t="shared" si="67"/>
        <v>0</v>
      </c>
      <c r="BF251" s="110">
        <f t="shared" si="68"/>
        <v>0</v>
      </c>
      <c r="BG251" s="110">
        <f t="shared" si="69"/>
        <v>0</v>
      </c>
      <c r="BH251" s="110">
        <f t="shared" si="70"/>
        <v>0</v>
      </c>
      <c r="BI251" s="110">
        <f t="shared" si="71"/>
        <v>0</v>
      </c>
      <c r="BJ251" s="17" t="s">
        <v>92</v>
      </c>
      <c r="BK251" s="110">
        <f t="shared" si="72"/>
        <v>0</v>
      </c>
      <c r="BL251" s="17" t="s">
        <v>183</v>
      </c>
      <c r="BM251" s="17" t="s">
        <v>600</v>
      </c>
    </row>
    <row r="252" spans="2:65" s="1" customFormat="1" ht="22.5" customHeight="1">
      <c r="B252" s="34"/>
      <c r="C252" s="179" t="s">
        <v>601</v>
      </c>
      <c r="D252" s="179" t="s">
        <v>193</v>
      </c>
      <c r="E252" s="180" t="s">
        <v>602</v>
      </c>
      <c r="F252" s="266" t="s">
        <v>603</v>
      </c>
      <c r="G252" s="266"/>
      <c r="H252" s="266"/>
      <c r="I252" s="266"/>
      <c r="J252" s="181" t="s">
        <v>514</v>
      </c>
      <c r="K252" s="182">
        <v>2</v>
      </c>
      <c r="L252" s="183">
        <v>0</v>
      </c>
      <c r="M252" s="267"/>
      <c r="N252" s="267"/>
      <c r="O252" s="268"/>
      <c r="P252" s="242">
        <f t="shared" si="60"/>
        <v>0</v>
      </c>
      <c r="Q252" s="242"/>
      <c r="R252" s="36"/>
      <c r="T252" s="176" t="s">
        <v>23</v>
      </c>
      <c r="U252" s="43" t="s">
        <v>47</v>
      </c>
      <c r="V252" s="123">
        <f t="shared" si="61"/>
        <v>0</v>
      </c>
      <c r="W252" s="123">
        <f t="shared" si="62"/>
        <v>0</v>
      </c>
      <c r="X252" s="123">
        <f t="shared" si="63"/>
        <v>0</v>
      </c>
      <c r="Y252" s="35"/>
      <c r="Z252" s="177">
        <f t="shared" si="64"/>
        <v>0</v>
      </c>
      <c r="AA252" s="177">
        <v>0</v>
      </c>
      <c r="AB252" s="177">
        <f t="shared" si="65"/>
        <v>0</v>
      </c>
      <c r="AC252" s="177">
        <v>0</v>
      </c>
      <c r="AD252" s="178">
        <f t="shared" si="66"/>
        <v>0</v>
      </c>
      <c r="AR252" s="17" t="s">
        <v>196</v>
      </c>
      <c r="AT252" s="17" t="s">
        <v>193</v>
      </c>
      <c r="AU252" s="17" t="s">
        <v>173</v>
      </c>
      <c r="AY252" s="17" t="s">
        <v>167</v>
      </c>
      <c r="BE252" s="110">
        <f t="shared" si="67"/>
        <v>0</v>
      </c>
      <c r="BF252" s="110">
        <f t="shared" si="68"/>
        <v>0</v>
      </c>
      <c r="BG252" s="110">
        <f t="shared" si="69"/>
        <v>0</v>
      </c>
      <c r="BH252" s="110">
        <f t="shared" si="70"/>
        <v>0</v>
      </c>
      <c r="BI252" s="110">
        <f t="shared" si="71"/>
        <v>0</v>
      </c>
      <c r="BJ252" s="17" t="s">
        <v>92</v>
      </c>
      <c r="BK252" s="110">
        <f t="shared" si="72"/>
        <v>0</v>
      </c>
      <c r="BL252" s="17" t="s">
        <v>183</v>
      </c>
      <c r="BM252" s="17" t="s">
        <v>604</v>
      </c>
    </row>
    <row r="253" spans="2:65" s="1" customFormat="1" ht="22.5" customHeight="1">
      <c r="B253" s="34"/>
      <c r="C253" s="179" t="s">
        <v>605</v>
      </c>
      <c r="D253" s="179" t="s">
        <v>193</v>
      </c>
      <c r="E253" s="180" t="s">
        <v>533</v>
      </c>
      <c r="F253" s="266" t="s">
        <v>534</v>
      </c>
      <c r="G253" s="266"/>
      <c r="H253" s="266"/>
      <c r="I253" s="266"/>
      <c r="J253" s="181" t="s">
        <v>514</v>
      </c>
      <c r="K253" s="182">
        <v>1</v>
      </c>
      <c r="L253" s="183">
        <v>0</v>
      </c>
      <c r="M253" s="267"/>
      <c r="N253" s="267"/>
      <c r="O253" s="268"/>
      <c r="P253" s="242">
        <f t="shared" si="60"/>
        <v>0</v>
      </c>
      <c r="Q253" s="242"/>
      <c r="R253" s="36"/>
      <c r="T253" s="176" t="s">
        <v>23</v>
      </c>
      <c r="U253" s="43" t="s">
        <v>47</v>
      </c>
      <c r="V253" s="123">
        <f t="shared" si="61"/>
        <v>0</v>
      </c>
      <c r="W253" s="123">
        <f t="shared" si="62"/>
        <v>0</v>
      </c>
      <c r="X253" s="123">
        <f t="shared" si="63"/>
        <v>0</v>
      </c>
      <c r="Y253" s="35"/>
      <c r="Z253" s="177">
        <f t="shared" si="64"/>
        <v>0</v>
      </c>
      <c r="AA253" s="177">
        <v>0</v>
      </c>
      <c r="AB253" s="177">
        <f t="shared" si="65"/>
        <v>0</v>
      </c>
      <c r="AC253" s="177">
        <v>0</v>
      </c>
      <c r="AD253" s="178">
        <f t="shared" si="66"/>
        <v>0</v>
      </c>
      <c r="AR253" s="17" t="s">
        <v>196</v>
      </c>
      <c r="AT253" s="17" t="s">
        <v>193</v>
      </c>
      <c r="AU253" s="17" t="s">
        <v>173</v>
      </c>
      <c r="AY253" s="17" t="s">
        <v>167</v>
      </c>
      <c r="BE253" s="110">
        <f t="shared" si="67"/>
        <v>0</v>
      </c>
      <c r="BF253" s="110">
        <f t="shared" si="68"/>
        <v>0</v>
      </c>
      <c r="BG253" s="110">
        <f t="shared" si="69"/>
        <v>0</v>
      </c>
      <c r="BH253" s="110">
        <f t="shared" si="70"/>
        <v>0</v>
      </c>
      <c r="BI253" s="110">
        <f t="shared" si="71"/>
        <v>0</v>
      </c>
      <c r="BJ253" s="17" t="s">
        <v>92</v>
      </c>
      <c r="BK253" s="110">
        <f t="shared" si="72"/>
        <v>0</v>
      </c>
      <c r="BL253" s="17" t="s">
        <v>183</v>
      </c>
      <c r="BM253" s="17" t="s">
        <v>606</v>
      </c>
    </row>
    <row r="254" spans="2:65" s="1" customFormat="1" ht="31.5" customHeight="1">
      <c r="B254" s="34"/>
      <c r="C254" s="179" t="s">
        <v>607</v>
      </c>
      <c r="D254" s="179" t="s">
        <v>193</v>
      </c>
      <c r="E254" s="180" t="s">
        <v>537</v>
      </c>
      <c r="F254" s="266" t="s">
        <v>538</v>
      </c>
      <c r="G254" s="266"/>
      <c r="H254" s="266"/>
      <c r="I254" s="266"/>
      <c r="J254" s="181" t="s">
        <v>539</v>
      </c>
      <c r="K254" s="182">
        <v>1</v>
      </c>
      <c r="L254" s="183">
        <v>0</v>
      </c>
      <c r="M254" s="267"/>
      <c r="N254" s="267"/>
      <c r="O254" s="268"/>
      <c r="P254" s="242">
        <f t="shared" si="60"/>
        <v>0</v>
      </c>
      <c r="Q254" s="242"/>
      <c r="R254" s="36"/>
      <c r="T254" s="176" t="s">
        <v>23</v>
      </c>
      <c r="U254" s="43" t="s">
        <v>47</v>
      </c>
      <c r="V254" s="123">
        <f t="shared" si="61"/>
        <v>0</v>
      </c>
      <c r="W254" s="123">
        <f t="shared" si="62"/>
        <v>0</v>
      </c>
      <c r="X254" s="123">
        <f t="shared" si="63"/>
        <v>0</v>
      </c>
      <c r="Y254" s="35"/>
      <c r="Z254" s="177">
        <f t="shared" si="64"/>
        <v>0</v>
      </c>
      <c r="AA254" s="177">
        <v>0</v>
      </c>
      <c r="AB254" s="177">
        <f t="shared" si="65"/>
        <v>0</v>
      </c>
      <c r="AC254" s="177">
        <v>0</v>
      </c>
      <c r="AD254" s="178">
        <f t="shared" si="66"/>
        <v>0</v>
      </c>
      <c r="AR254" s="17" t="s">
        <v>196</v>
      </c>
      <c r="AT254" s="17" t="s">
        <v>193</v>
      </c>
      <c r="AU254" s="17" t="s">
        <v>173</v>
      </c>
      <c r="AY254" s="17" t="s">
        <v>167</v>
      </c>
      <c r="BE254" s="110">
        <f t="shared" si="67"/>
        <v>0</v>
      </c>
      <c r="BF254" s="110">
        <f t="shared" si="68"/>
        <v>0</v>
      </c>
      <c r="BG254" s="110">
        <f t="shared" si="69"/>
        <v>0</v>
      </c>
      <c r="BH254" s="110">
        <f t="shared" si="70"/>
        <v>0</v>
      </c>
      <c r="BI254" s="110">
        <f t="shared" si="71"/>
        <v>0</v>
      </c>
      <c r="BJ254" s="17" t="s">
        <v>92</v>
      </c>
      <c r="BK254" s="110">
        <f t="shared" si="72"/>
        <v>0</v>
      </c>
      <c r="BL254" s="17" t="s">
        <v>183</v>
      </c>
      <c r="BM254" s="17" t="s">
        <v>608</v>
      </c>
    </row>
    <row r="255" spans="2:65" s="9" customFormat="1" ht="37.35" customHeight="1">
      <c r="B255" s="159"/>
      <c r="C255" s="160"/>
      <c r="D255" s="161" t="s">
        <v>133</v>
      </c>
      <c r="E255" s="161"/>
      <c r="F255" s="161"/>
      <c r="G255" s="161"/>
      <c r="H255" s="161"/>
      <c r="I255" s="161"/>
      <c r="J255" s="161"/>
      <c r="K255" s="161"/>
      <c r="L255" s="161"/>
      <c r="M255" s="253">
        <f>BK255</f>
        <v>0</v>
      </c>
      <c r="N255" s="254"/>
      <c r="O255" s="254"/>
      <c r="P255" s="254"/>
      <c r="Q255" s="254"/>
      <c r="R255" s="162"/>
      <c r="T255" s="163"/>
      <c r="U255" s="160"/>
      <c r="V255" s="160"/>
      <c r="W255" s="164">
        <f>W256+W261+W263+W267</f>
        <v>0</v>
      </c>
      <c r="X255" s="164">
        <f>X256+X261+X263+X267</f>
        <v>0</v>
      </c>
      <c r="Y255" s="160"/>
      <c r="Z255" s="165">
        <f>Z256+Z261+Z263+Z267</f>
        <v>0</v>
      </c>
      <c r="AA255" s="160"/>
      <c r="AB255" s="165">
        <f>AB256+AB261+AB263+AB267</f>
        <v>0</v>
      </c>
      <c r="AC255" s="160"/>
      <c r="AD255" s="166">
        <f>AD256+AD261+AD263+AD267</f>
        <v>0</v>
      </c>
      <c r="AR255" s="167" t="s">
        <v>187</v>
      </c>
      <c r="AT255" s="168" t="s">
        <v>83</v>
      </c>
      <c r="AU255" s="168" t="s">
        <v>84</v>
      </c>
      <c r="AY255" s="167" t="s">
        <v>167</v>
      </c>
      <c r="BK255" s="169">
        <f>BK256+BK261+BK263+BK267</f>
        <v>0</v>
      </c>
    </row>
    <row r="256" spans="2:65" s="9" customFormat="1" ht="19.899999999999999" customHeight="1">
      <c r="B256" s="159"/>
      <c r="C256" s="160"/>
      <c r="D256" s="170" t="s">
        <v>134</v>
      </c>
      <c r="E256" s="170"/>
      <c r="F256" s="170"/>
      <c r="G256" s="170"/>
      <c r="H256" s="170"/>
      <c r="I256" s="170"/>
      <c r="J256" s="170"/>
      <c r="K256" s="170"/>
      <c r="L256" s="170"/>
      <c r="M256" s="251">
        <f>BK256</f>
        <v>0</v>
      </c>
      <c r="N256" s="252"/>
      <c r="O256" s="252"/>
      <c r="P256" s="252"/>
      <c r="Q256" s="252"/>
      <c r="R256" s="162"/>
      <c r="T256" s="163"/>
      <c r="U256" s="160"/>
      <c r="V256" s="160"/>
      <c r="W256" s="164">
        <f>SUM(W257:W260)</f>
        <v>0</v>
      </c>
      <c r="X256" s="164">
        <f>SUM(X257:X260)</f>
        <v>0</v>
      </c>
      <c r="Y256" s="160"/>
      <c r="Z256" s="165">
        <f>SUM(Z257:Z260)</f>
        <v>0</v>
      </c>
      <c r="AA256" s="160"/>
      <c r="AB256" s="165">
        <f>SUM(AB257:AB260)</f>
        <v>0</v>
      </c>
      <c r="AC256" s="160"/>
      <c r="AD256" s="166">
        <f>SUM(AD257:AD260)</f>
        <v>0</v>
      </c>
      <c r="AR256" s="167" t="s">
        <v>187</v>
      </c>
      <c r="AT256" s="168" t="s">
        <v>83</v>
      </c>
      <c r="AU256" s="168" t="s">
        <v>92</v>
      </c>
      <c r="AY256" s="167" t="s">
        <v>167</v>
      </c>
      <c r="BK256" s="169">
        <f>SUM(BK257:BK260)</f>
        <v>0</v>
      </c>
    </row>
    <row r="257" spans="2:65" s="1" customFormat="1" ht="22.5" customHeight="1">
      <c r="B257" s="34"/>
      <c r="C257" s="171" t="s">
        <v>609</v>
      </c>
      <c r="D257" s="171" t="s">
        <v>168</v>
      </c>
      <c r="E257" s="172" t="s">
        <v>610</v>
      </c>
      <c r="F257" s="261" t="s">
        <v>611</v>
      </c>
      <c r="G257" s="261"/>
      <c r="H257" s="261"/>
      <c r="I257" s="261"/>
      <c r="J257" s="173" t="s">
        <v>539</v>
      </c>
      <c r="K257" s="174">
        <v>1</v>
      </c>
      <c r="L257" s="175">
        <v>0</v>
      </c>
      <c r="M257" s="262">
        <v>0</v>
      </c>
      <c r="N257" s="263"/>
      <c r="O257" s="263"/>
      <c r="P257" s="242">
        <f>ROUND(V257*K257,2)</f>
        <v>0</v>
      </c>
      <c r="Q257" s="242"/>
      <c r="R257" s="36"/>
      <c r="T257" s="176" t="s">
        <v>23</v>
      </c>
      <c r="U257" s="43" t="s">
        <v>47</v>
      </c>
      <c r="V257" s="123">
        <f>L257+M257</f>
        <v>0</v>
      </c>
      <c r="W257" s="123">
        <f>ROUND(L257*K257,2)</f>
        <v>0</v>
      </c>
      <c r="X257" s="123">
        <f>ROUND(M257*K257,2)</f>
        <v>0</v>
      </c>
      <c r="Y257" s="35"/>
      <c r="Z257" s="177">
        <f>Y257*K257</f>
        <v>0</v>
      </c>
      <c r="AA257" s="177">
        <v>0</v>
      </c>
      <c r="AB257" s="177">
        <f>AA257*K257</f>
        <v>0</v>
      </c>
      <c r="AC257" s="177">
        <v>0</v>
      </c>
      <c r="AD257" s="178">
        <f>AC257*K257</f>
        <v>0</v>
      </c>
      <c r="AR257" s="17" t="s">
        <v>612</v>
      </c>
      <c r="AT257" s="17" t="s">
        <v>168</v>
      </c>
      <c r="AU257" s="17" t="s">
        <v>111</v>
      </c>
      <c r="AY257" s="17" t="s">
        <v>167</v>
      </c>
      <c r="BE257" s="110">
        <f>IF(U257="základní",P257,0)</f>
        <v>0</v>
      </c>
      <c r="BF257" s="110">
        <f>IF(U257="snížená",P257,0)</f>
        <v>0</v>
      </c>
      <c r="BG257" s="110">
        <f>IF(U257="zákl. přenesená",P257,0)</f>
        <v>0</v>
      </c>
      <c r="BH257" s="110">
        <f>IF(U257="sníž. přenesená",P257,0)</f>
        <v>0</v>
      </c>
      <c r="BI257" s="110">
        <f>IF(U257="nulová",P257,0)</f>
        <v>0</v>
      </c>
      <c r="BJ257" s="17" t="s">
        <v>92</v>
      </c>
      <c r="BK257" s="110">
        <f>ROUND(V257*K257,2)</f>
        <v>0</v>
      </c>
      <c r="BL257" s="17" t="s">
        <v>612</v>
      </c>
      <c r="BM257" s="17" t="s">
        <v>613</v>
      </c>
    </row>
    <row r="258" spans="2:65" s="1" customFormat="1" ht="22.5" customHeight="1">
      <c r="B258" s="34"/>
      <c r="C258" s="171" t="s">
        <v>614</v>
      </c>
      <c r="D258" s="171" t="s">
        <v>168</v>
      </c>
      <c r="E258" s="172" t="s">
        <v>615</v>
      </c>
      <c r="F258" s="261" t="s">
        <v>616</v>
      </c>
      <c r="G258" s="261"/>
      <c r="H258" s="261"/>
      <c r="I258" s="261"/>
      <c r="J258" s="173" t="s">
        <v>539</v>
      </c>
      <c r="K258" s="174">
        <v>1</v>
      </c>
      <c r="L258" s="175">
        <v>0</v>
      </c>
      <c r="M258" s="262">
        <v>0</v>
      </c>
      <c r="N258" s="263"/>
      <c r="O258" s="263"/>
      <c r="P258" s="242">
        <f>ROUND(V258*K258,2)</f>
        <v>0</v>
      </c>
      <c r="Q258" s="242"/>
      <c r="R258" s="36"/>
      <c r="T258" s="176" t="s">
        <v>23</v>
      </c>
      <c r="U258" s="43" t="s">
        <v>47</v>
      </c>
      <c r="V258" s="123">
        <f>L258+M258</f>
        <v>0</v>
      </c>
      <c r="W258" s="123">
        <f>ROUND(L258*K258,2)</f>
        <v>0</v>
      </c>
      <c r="X258" s="123">
        <f>ROUND(M258*K258,2)</f>
        <v>0</v>
      </c>
      <c r="Y258" s="35"/>
      <c r="Z258" s="177">
        <f>Y258*K258</f>
        <v>0</v>
      </c>
      <c r="AA258" s="177">
        <v>0</v>
      </c>
      <c r="AB258" s="177">
        <f>AA258*K258</f>
        <v>0</v>
      </c>
      <c r="AC258" s="177">
        <v>0</v>
      </c>
      <c r="AD258" s="178">
        <f>AC258*K258</f>
        <v>0</v>
      </c>
      <c r="AR258" s="17" t="s">
        <v>612</v>
      </c>
      <c r="AT258" s="17" t="s">
        <v>168</v>
      </c>
      <c r="AU258" s="17" t="s">
        <v>111</v>
      </c>
      <c r="AY258" s="17" t="s">
        <v>167</v>
      </c>
      <c r="BE258" s="110">
        <f>IF(U258="základní",P258,0)</f>
        <v>0</v>
      </c>
      <c r="BF258" s="110">
        <f>IF(U258="snížená",P258,0)</f>
        <v>0</v>
      </c>
      <c r="BG258" s="110">
        <f>IF(U258="zákl. přenesená",P258,0)</f>
        <v>0</v>
      </c>
      <c r="BH258" s="110">
        <f>IF(U258="sníž. přenesená",P258,0)</f>
        <v>0</v>
      </c>
      <c r="BI258" s="110">
        <f>IF(U258="nulová",P258,0)</f>
        <v>0</v>
      </c>
      <c r="BJ258" s="17" t="s">
        <v>92</v>
      </c>
      <c r="BK258" s="110">
        <f>ROUND(V258*K258,2)</f>
        <v>0</v>
      </c>
      <c r="BL258" s="17" t="s">
        <v>612</v>
      </c>
      <c r="BM258" s="17" t="s">
        <v>617</v>
      </c>
    </row>
    <row r="259" spans="2:65" s="1" customFormat="1" ht="22.5" customHeight="1">
      <c r="B259" s="34"/>
      <c r="C259" s="171" t="s">
        <v>618</v>
      </c>
      <c r="D259" s="171" t="s">
        <v>168</v>
      </c>
      <c r="E259" s="172" t="s">
        <v>619</v>
      </c>
      <c r="F259" s="261" t="s">
        <v>620</v>
      </c>
      <c r="G259" s="261"/>
      <c r="H259" s="261"/>
      <c r="I259" s="261"/>
      <c r="J259" s="173" t="s">
        <v>539</v>
      </c>
      <c r="K259" s="174">
        <v>1</v>
      </c>
      <c r="L259" s="175">
        <v>0</v>
      </c>
      <c r="M259" s="262">
        <v>0</v>
      </c>
      <c r="N259" s="263"/>
      <c r="O259" s="263"/>
      <c r="P259" s="242">
        <f>ROUND(V259*K259,2)</f>
        <v>0</v>
      </c>
      <c r="Q259" s="242"/>
      <c r="R259" s="36"/>
      <c r="T259" s="176" t="s">
        <v>23</v>
      </c>
      <c r="U259" s="43" t="s">
        <v>47</v>
      </c>
      <c r="V259" s="123">
        <f>L259+M259</f>
        <v>0</v>
      </c>
      <c r="W259" s="123">
        <f>ROUND(L259*K259,2)</f>
        <v>0</v>
      </c>
      <c r="X259" s="123">
        <f>ROUND(M259*K259,2)</f>
        <v>0</v>
      </c>
      <c r="Y259" s="35"/>
      <c r="Z259" s="177">
        <f>Y259*K259</f>
        <v>0</v>
      </c>
      <c r="AA259" s="177">
        <v>0</v>
      </c>
      <c r="AB259" s="177">
        <f>AA259*K259</f>
        <v>0</v>
      </c>
      <c r="AC259" s="177">
        <v>0</v>
      </c>
      <c r="AD259" s="178">
        <f>AC259*K259</f>
        <v>0</v>
      </c>
      <c r="AR259" s="17" t="s">
        <v>612</v>
      </c>
      <c r="AT259" s="17" t="s">
        <v>168</v>
      </c>
      <c r="AU259" s="17" t="s">
        <v>111</v>
      </c>
      <c r="AY259" s="17" t="s">
        <v>167</v>
      </c>
      <c r="BE259" s="110">
        <f>IF(U259="základní",P259,0)</f>
        <v>0</v>
      </c>
      <c r="BF259" s="110">
        <f>IF(U259="snížená",P259,0)</f>
        <v>0</v>
      </c>
      <c r="BG259" s="110">
        <f>IF(U259="zákl. přenesená",P259,0)</f>
        <v>0</v>
      </c>
      <c r="BH259" s="110">
        <f>IF(U259="sníž. přenesená",P259,0)</f>
        <v>0</v>
      </c>
      <c r="BI259" s="110">
        <f>IF(U259="nulová",P259,0)</f>
        <v>0</v>
      </c>
      <c r="BJ259" s="17" t="s">
        <v>92</v>
      </c>
      <c r="BK259" s="110">
        <f>ROUND(V259*K259,2)</f>
        <v>0</v>
      </c>
      <c r="BL259" s="17" t="s">
        <v>612</v>
      </c>
      <c r="BM259" s="17" t="s">
        <v>621</v>
      </c>
    </row>
    <row r="260" spans="2:65" s="1" customFormat="1" ht="22.5" customHeight="1">
      <c r="B260" s="34"/>
      <c r="C260" s="171" t="s">
        <v>622</v>
      </c>
      <c r="D260" s="171" t="s">
        <v>168</v>
      </c>
      <c r="E260" s="172" t="s">
        <v>623</v>
      </c>
      <c r="F260" s="261" t="s">
        <v>624</v>
      </c>
      <c r="G260" s="261"/>
      <c r="H260" s="261"/>
      <c r="I260" s="261"/>
      <c r="J260" s="173" t="s">
        <v>539</v>
      </c>
      <c r="K260" s="174">
        <v>1</v>
      </c>
      <c r="L260" s="175">
        <v>0</v>
      </c>
      <c r="M260" s="262">
        <v>0</v>
      </c>
      <c r="N260" s="263"/>
      <c r="O260" s="263"/>
      <c r="P260" s="242">
        <f>ROUND(V260*K260,2)</f>
        <v>0</v>
      </c>
      <c r="Q260" s="242"/>
      <c r="R260" s="36"/>
      <c r="T260" s="176" t="s">
        <v>23</v>
      </c>
      <c r="U260" s="43" t="s">
        <v>47</v>
      </c>
      <c r="V260" s="123">
        <f>L260+M260</f>
        <v>0</v>
      </c>
      <c r="W260" s="123">
        <f>ROUND(L260*K260,2)</f>
        <v>0</v>
      </c>
      <c r="X260" s="123">
        <f>ROUND(M260*K260,2)</f>
        <v>0</v>
      </c>
      <c r="Y260" s="35"/>
      <c r="Z260" s="177">
        <f>Y260*K260</f>
        <v>0</v>
      </c>
      <c r="AA260" s="177">
        <v>0</v>
      </c>
      <c r="AB260" s="177">
        <f>AA260*K260</f>
        <v>0</v>
      </c>
      <c r="AC260" s="177">
        <v>0</v>
      </c>
      <c r="AD260" s="178">
        <f>AC260*K260</f>
        <v>0</v>
      </c>
      <c r="AR260" s="17" t="s">
        <v>612</v>
      </c>
      <c r="AT260" s="17" t="s">
        <v>168</v>
      </c>
      <c r="AU260" s="17" t="s">
        <v>111</v>
      </c>
      <c r="AY260" s="17" t="s">
        <v>167</v>
      </c>
      <c r="BE260" s="110">
        <f>IF(U260="základní",P260,0)</f>
        <v>0</v>
      </c>
      <c r="BF260" s="110">
        <f>IF(U260="snížená",P260,0)</f>
        <v>0</v>
      </c>
      <c r="BG260" s="110">
        <f>IF(U260="zákl. přenesená",P260,0)</f>
        <v>0</v>
      </c>
      <c r="BH260" s="110">
        <f>IF(U260="sníž. přenesená",P260,0)</f>
        <v>0</v>
      </c>
      <c r="BI260" s="110">
        <f>IF(U260="nulová",P260,0)</f>
        <v>0</v>
      </c>
      <c r="BJ260" s="17" t="s">
        <v>92</v>
      </c>
      <c r="BK260" s="110">
        <f>ROUND(V260*K260,2)</f>
        <v>0</v>
      </c>
      <c r="BL260" s="17" t="s">
        <v>612</v>
      </c>
      <c r="BM260" s="17" t="s">
        <v>625</v>
      </c>
    </row>
    <row r="261" spans="2:65" s="9" customFormat="1" ht="29.85" customHeight="1">
      <c r="B261" s="159"/>
      <c r="C261" s="160"/>
      <c r="D261" s="170" t="s">
        <v>135</v>
      </c>
      <c r="E261" s="170"/>
      <c r="F261" s="170"/>
      <c r="G261" s="170"/>
      <c r="H261" s="170"/>
      <c r="I261" s="170"/>
      <c r="J261" s="170"/>
      <c r="K261" s="170"/>
      <c r="L261" s="170"/>
      <c r="M261" s="257">
        <f>BK261</f>
        <v>0</v>
      </c>
      <c r="N261" s="258"/>
      <c r="O261" s="258"/>
      <c r="P261" s="258"/>
      <c r="Q261" s="258"/>
      <c r="R261" s="162"/>
      <c r="T261" s="163"/>
      <c r="U261" s="160"/>
      <c r="V261" s="160"/>
      <c r="W261" s="164">
        <f>W262</f>
        <v>0</v>
      </c>
      <c r="X261" s="164">
        <f>X262</f>
        <v>0</v>
      </c>
      <c r="Y261" s="160"/>
      <c r="Z261" s="165">
        <f>Z262</f>
        <v>0</v>
      </c>
      <c r="AA261" s="160"/>
      <c r="AB261" s="165">
        <f>AB262</f>
        <v>0</v>
      </c>
      <c r="AC261" s="160"/>
      <c r="AD261" s="166">
        <f>AD262</f>
        <v>0</v>
      </c>
      <c r="AR261" s="167" t="s">
        <v>187</v>
      </c>
      <c r="AT261" s="168" t="s">
        <v>83</v>
      </c>
      <c r="AU261" s="168" t="s">
        <v>92</v>
      </c>
      <c r="AY261" s="167" t="s">
        <v>167</v>
      </c>
      <c r="BK261" s="169">
        <f>BK262</f>
        <v>0</v>
      </c>
    </row>
    <row r="262" spans="2:65" s="1" customFormat="1" ht="22.5" customHeight="1">
      <c r="B262" s="34"/>
      <c r="C262" s="171" t="s">
        <v>626</v>
      </c>
      <c r="D262" s="171" t="s">
        <v>168</v>
      </c>
      <c r="E262" s="172" t="s">
        <v>627</v>
      </c>
      <c r="F262" s="261" t="s">
        <v>628</v>
      </c>
      <c r="G262" s="261"/>
      <c r="H262" s="261"/>
      <c r="I262" s="261"/>
      <c r="J262" s="173" t="s">
        <v>539</v>
      </c>
      <c r="K262" s="174">
        <v>1</v>
      </c>
      <c r="L262" s="175">
        <v>0</v>
      </c>
      <c r="M262" s="262">
        <v>0</v>
      </c>
      <c r="N262" s="263"/>
      <c r="O262" s="263"/>
      <c r="P262" s="242">
        <f>ROUND(V262*K262,2)</f>
        <v>0</v>
      </c>
      <c r="Q262" s="242"/>
      <c r="R262" s="36"/>
      <c r="T262" s="176" t="s">
        <v>23</v>
      </c>
      <c r="U262" s="43" t="s">
        <v>47</v>
      </c>
      <c r="V262" s="123">
        <f>L262+M262</f>
        <v>0</v>
      </c>
      <c r="W262" s="123">
        <f>ROUND(L262*K262,2)</f>
        <v>0</v>
      </c>
      <c r="X262" s="123">
        <f>ROUND(M262*K262,2)</f>
        <v>0</v>
      </c>
      <c r="Y262" s="35"/>
      <c r="Z262" s="177">
        <f>Y262*K262</f>
        <v>0</v>
      </c>
      <c r="AA262" s="177">
        <v>0</v>
      </c>
      <c r="AB262" s="177">
        <f>AA262*K262</f>
        <v>0</v>
      </c>
      <c r="AC262" s="177">
        <v>0</v>
      </c>
      <c r="AD262" s="178">
        <f>AC262*K262</f>
        <v>0</v>
      </c>
      <c r="AR262" s="17" t="s">
        <v>612</v>
      </c>
      <c r="AT262" s="17" t="s">
        <v>168</v>
      </c>
      <c r="AU262" s="17" t="s">
        <v>111</v>
      </c>
      <c r="AY262" s="17" t="s">
        <v>167</v>
      </c>
      <c r="BE262" s="110">
        <f>IF(U262="základní",P262,0)</f>
        <v>0</v>
      </c>
      <c r="BF262" s="110">
        <f>IF(U262="snížená",P262,0)</f>
        <v>0</v>
      </c>
      <c r="BG262" s="110">
        <f>IF(U262="zákl. přenesená",P262,0)</f>
        <v>0</v>
      </c>
      <c r="BH262" s="110">
        <f>IF(U262="sníž. přenesená",P262,0)</f>
        <v>0</v>
      </c>
      <c r="BI262" s="110">
        <f>IF(U262="nulová",P262,0)</f>
        <v>0</v>
      </c>
      <c r="BJ262" s="17" t="s">
        <v>92</v>
      </c>
      <c r="BK262" s="110">
        <f>ROUND(V262*K262,2)</f>
        <v>0</v>
      </c>
      <c r="BL262" s="17" t="s">
        <v>612</v>
      </c>
      <c r="BM262" s="17" t="s">
        <v>629</v>
      </c>
    </row>
    <row r="263" spans="2:65" s="9" customFormat="1" ht="29.85" customHeight="1">
      <c r="B263" s="159"/>
      <c r="C263" s="160"/>
      <c r="D263" s="170" t="s">
        <v>136</v>
      </c>
      <c r="E263" s="170"/>
      <c r="F263" s="170"/>
      <c r="G263" s="170"/>
      <c r="H263" s="170"/>
      <c r="I263" s="170"/>
      <c r="J263" s="170"/>
      <c r="K263" s="170"/>
      <c r="L263" s="170"/>
      <c r="M263" s="257">
        <f>BK263</f>
        <v>0</v>
      </c>
      <c r="N263" s="258"/>
      <c r="O263" s="258"/>
      <c r="P263" s="258"/>
      <c r="Q263" s="258"/>
      <c r="R263" s="162"/>
      <c r="T263" s="163"/>
      <c r="U263" s="160"/>
      <c r="V263" s="160"/>
      <c r="W263" s="164">
        <f>SUM(W264:W266)</f>
        <v>0</v>
      </c>
      <c r="X263" s="164">
        <f>SUM(X264:X266)</f>
        <v>0</v>
      </c>
      <c r="Y263" s="160"/>
      <c r="Z263" s="165">
        <f>SUM(Z264:Z266)</f>
        <v>0</v>
      </c>
      <c r="AA263" s="160"/>
      <c r="AB263" s="165">
        <f>SUM(AB264:AB266)</f>
        <v>0</v>
      </c>
      <c r="AC263" s="160"/>
      <c r="AD263" s="166">
        <f>SUM(AD264:AD266)</f>
        <v>0</v>
      </c>
      <c r="AR263" s="167" t="s">
        <v>187</v>
      </c>
      <c r="AT263" s="168" t="s">
        <v>83</v>
      </c>
      <c r="AU263" s="168" t="s">
        <v>92</v>
      </c>
      <c r="AY263" s="167" t="s">
        <v>167</v>
      </c>
      <c r="BK263" s="169">
        <f>SUM(BK264:BK266)</f>
        <v>0</v>
      </c>
    </row>
    <row r="264" spans="2:65" s="1" customFormat="1" ht="31.5" customHeight="1">
      <c r="B264" s="34"/>
      <c r="C264" s="171" t="s">
        <v>630</v>
      </c>
      <c r="D264" s="171" t="s">
        <v>168</v>
      </c>
      <c r="E264" s="172" t="s">
        <v>631</v>
      </c>
      <c r="F264" s="261" t="s">
        <v>632</v>
      </c>
      <c r="G264" s="261"/>
      <c r="H264" s="261"/>
      <c r="I264" s="261"/>
      <c r="J264" s="173" t="s">
        <v>633</v>
      </c>
      <c r="K264" s="174">
        <v>30</v>
      </c>
      <c r="L264" s="175">
        <v>0</v>
      </c>
      <c r="M264" s="262">
        <v>0</v>
      </c>
      <c r="N264" s="263"/>
      <c r="O264" s="263"/>
      <c r="P264" s="242">
        <f>ROUND(V264*K264,2)</f>
        <v>0</v>
      </c>
      <c r="Q264" s="242"/>
      <c r="R264" s="36"/>
      <c r="T264" s="176" t="s">
        <v>23</v>
      </c>
      <c r="U264" s="43" t="s">
        <v>47</v>
      </c>
      <c r="V264" s="123">
        <f>L264+M264</f>
        <v>0</v>
      </c>
      <c r="W264" s="123">
        <f>ROUND(L264*K264,2)</f>
        <v>0</v>
      </c>
      <c r="X264" s="123">
        <f>ROUND(M264*K264,2)</f>
        <v>0</v>
      </c>
      <c r="Y264" s="35"/>
      <c r="Z264" s="177">
        <f>Y264*K264</f>
        <v>0</v>
      </c>
      <c r="AA264" s="177">
        <v>0</v>
      </c>
      <c r="AB264" s="177">
        <f>AA264*K264</f>
        <v>0</v>
      </c>
      <c r="AC264" s="177">
        <v>0</v>
      </c>
      <c r="AD264" s="178">
        <f>AC264*K264</f>
        <v>0</v>
      </c>
      <c r="AR264" s="17" t="s">
        <v>612</v>
      </c>
      <c r="AT264" s="17" t="s">
        <v>168</v>
      </c>
      <c r="AU264" s="17" t="s">
        <v>111</v>
      </c>
      <c r="AY264" s="17" t="s">
        <v>167</v>
      </c>
      <c r="BE264" s="110">
        <f>IF(U264="základní",P264,0)</f>
        <v>0</v>
      </c>
      <c r="BF264" s="110">
        <f>IF(U264="snížená",P264,0)</f>
        <v>0</v>
      </c>
      <c r="BG264" s="110">
        <f>IF(U264="zákl. přenesená",P264,0)</f>
        <v>0</v>
      </c>
      <c r="BH264" s="110">
        <f>IF(U264="sníž. přenesená",P264,0)</f>
        <v>0</v>
      </c>
      <c r="BI264" s="110">
        <f>IF(U264="nulová",P264,0)</f>
        <v>0</v>
      </c>
      <c r="BJ264" s="17" t="s">
        <v>92</v>
      </c>
      <c r="BK264" s="110">
        <f>ROUND(V264*K264,2)</f>
        <v>0</v>
      </c>
      <c r="BL264" s="17" t="s">
        <v>612</v>
      </c>
      <c r="BM264" s="17" t="s">
        <v>634</v>
      </c>
    </row>
    <row r="265" spans="2:65" s="1" customFormat="1" ht="22.5" customHeight="1">
      <c r="B265" s="34"/>
      <c r="C265" s="171" t="s">
        <v>635</v>
      </c>
      <c r="D265" s="171" t="s">
        <v>168</v>
      </c>
      <c r="E265" s="172" t="s">
        <v>636</v>
      </c>
      <c r="F265" s="261" t="s">
        <v>637</v>
      </c>
      <c r="G265" s="261"/>
      <c r="H265" s="261"/>
      <c r="I265" s="261"/>
      <c r="J265" s="173" t="s">
        <v>638</v>
      </c>
      <c r="K265" s="174">
        <v>30</v>
      </c>
      <c r="L265" s="175">
        <v>0</v>
      </c>
      <c r="M265" s="262">
        <v>0</v>
      </c>
      <c r="N265" s="263"/>
      <c r="O265" s="263"/>
      <c r="P265" s="242">
        <f>ROUND(V265*K265,2)</f>
        <v>0</v>
      </c>
      <c r="Q265" s="242"/>
      <c r="R265" s="36"/>
      <c r="T265" s="176" t="s">
        <v>23</v>
      </c>
      <c r="U265" s="43" t="s">
        <v>47</v>
      </c>
      <c r="V265" s="123">
        <f>L265+M265</f>
        <v>0</v>
      </c>
      <c r="W265" s="123">
        <f>ROUND(L265*K265,2)</f>
        <v>0</v>
      </c>
      <c r="X265" s="123">
        <f>ROUND(M265*K265,2)</f>
        <v>0</v>
      </c>
      <c r="Y265" s="35"/>
      <c r="Z265" s="177">
        <f>Y265*K265</f>
        <v>0</v>
      </c>
      <c r="AA265" s="177">
        <v>0</v>
      </c>
      <c r="AB265" s="177">
        <f>AA265*K265</f>
        <v>0</v>
      </c>
      <c r="AC265" s="177">
        <v>0</v>
      </c>
      <c r="AD265" s="178">
        <f>AC265*K265</f>
        <v>0</v>
      </c>
      <c r="AR265" s="17" t="s">
        <v>612</v>
      </c>
      <c r="AT265" s="17" t="s">
        <v>168</v>
      </c>
      <c r="AU265" s="17" t="s">
        <v>111</v>
      </c>
      <c r="AY265" s="17" t="s">
        <v>167</v>
      </c>
      <c r="BE265" s="110">
        <f>IF(U265="základní",P265,0)</f>
        <v>0</v>
      </c>
      <c r="BF265" s="110">
        <f>IF(U265="snížená",P265,0)</f>
        <v>0</v>
      </c>
      <c r="BG265" s="110">
        <f>IF(U265="zákl. přenesená",P265,0)</f>
        <v>0</v>
      </c>
      <c r="BH265" s="110">
        <f>IF(U265="sníž. přenesená",P265,0)</f>
        <v>0</v>
      </c>
      <c r="BI265" s="110">
        <f>IF(U265="nulová",P265,0)</f>
        <v>0</v>
      </c>
      <c r="BJ265" s="17" t="s">
        <v>92</v>
      </c>
      <c r="BK265" s="110">
        <f>ROUND(V265*K265,2)</f>
        <v>0</v>
      </c>
      <c r="BL265" s="17" t="s">
        <v>612</v>
      </c>
      <c r="BM265" s="17" t="s">
        <v>639</v>
      </c>
    </row>
    <row r="266" spans="2:65" s="1" customFormat="1" ht="31.5" customHeight="1">
      <c r="B266" s="34"/>
      <c r="C266" s="171" t="s">
        <v>640</v>
      </c>
      <c r="D266" s="171" t="s">
        <v>168</v>
      </c>
      <c r="E266" s="172" t="s">
        <v>641</v>
      </c>
      <c r="F266" s="261" t="s">
        <v>642</v>
      </c>
      <c r="G266" s="261"/>
      <c r="H266" s="261"/>
      <c r="I266" s="261"/>
      <c r="J266" s="173" t="s">
        <v>539</v>
      </c>
      <c r="K266" s="174">
        <v>1</v>
      </c>
      <c r="L266" s="175">
        <v>0</v>
      </c>
      <c r="M266" s="262">
        <v>0</v>
      </c>
      <c r="N266" s="263"/>
      <c r="O266" s="263"/>
      <c r="P266" s="242">
        <f>ROUND(V266*K266,2)</f>
        <v>0</v>
      </c>
      <c r="Q266" s="242"/>
      <c r="R266" s="36"/>
      <c r="T266" s="176" t="s">
        <v>23</v>
      </c>
      <c r="U266" s="43" t="s">
        <v>47</v>
      </c>
      <c r="V266" s="123">
        <f>L266+M266</f>
        <v>0</v>
      </c>
      <c r="W266" s="123">
        <f>ROUND(L266*K266,2)</f>
        <v>0</v>
      </c>
      <c r="X266" s="123">
        <f>ROUND(M266*K266,2)</f>
        <v>0</v>
      </c>
      <c r="Y266" s="35"/>
      <c r="Z266" s="177">
        <f>Y266*K266</f>
        <v>0</v>
      </c>
      <c r="AA266" s="177">
        <v>0</v>
      </c>
      <c r="AB266" s="177">
        <f>AA266*K266</f>
        <v>0</v>
      </c>
      <c r="AC266" s="177">
        <v>0</v>
      </c>
      <c r="AD266" s="178">
        <f>AC266*K266</f>
        <v>0</v>
      </c>
      <c r="AR266" s="17" t="s">
        <v>612</v>
      </c>
      <c r="AT266" s="17" t="s">
        <v>168</v>
      </c>
      <c r="AU266" s="17" t="s">
        <v>111</v>
      </c>
      <c r="AY266" s="17" t="s">
        <v>167</v>
      </c>
      <c r="BE266" s="110">
        <f>IF(U266="základní",P266,0)</f>
        <v>0</v>
      </c>
      <c r="BF266" s="110">
        <f>IF(U266="snížená",P266,0)</f>
        <v>0</v>
      </c>
      <c r="BG266" s="110">
        <f>IF(U266="zákl. přenesená",P266,0)</f>
        <v>0</v>
      </c>
      <c r="BH266" s="110">
        <f>IF(U266="sníž. přenesená",P266,0)</f>
        <v>0</v>
      </c>
      <c r="BI266" s="110">
        <f>IF(U266="nulová",P266,0)</f>
        <v>0</v>
      </c>
      <c r="BJ266" s="17" t="s">
        <v>92</v>
      </c>
      <c r="BK266" s="110">
        <f>ROUND(V266*K266,2)</f>
        <v>0</v>
      </c>
      <c r="BL266" s="17" t="s">
        <v>612</v>
      </c>
      <c r="BM266" s="17" t="s">
        <v>643</v>
      </c>
    </row>
    <row r="267" spans="2:65" s="9" customFormat="1" ht="29.85" customHeight="1">
      <c r="B267" s="159"/>
      <c r="C267" s="160"/>
      <c r="D267" s="170" t="s">
        <v>137</v>
      </c>
      <c r="E267" s="170"/>
      <c r="F267" s="170"/>
      <c r="G267" s="170"/>
      <c r="H267" s="170"/>
      <c r="I267" s="170"/>
      <c r="J267" s="170"/>
      <c r="K267" s="170"/>
      <c r="L267" s="170"/>
      <c r="M267" s="257">
        <f>BK267</f>
        <v>0</v>
      </c>
      <c r="N267" s="258"/>
      <c r="O267" s="258"/>
      <c r="P267" s="258"/>
      <c r="Q267" s="258"/>
      <c r="R267" s="162"/>
      <c r="T267" s="163"/>
      <c r="U267" s="160"/>
      <c r="V267" s="160"/>
      <c r="W267" s="164">
        <f>W268+SUM(W269:W282)</f>
        <v>0</v>
      </c>
      <c r="X267" s="164">
        <f>X268+SUM(X269:X282)</f>
        <v>0</v>
      </c>
      <c r="Y267" s="160"/>
      <c r="Z267" s="165">
        <f>Z268+SUM(Z269:Z282)</f>
        <v>0</v>
      </c>
      <c r="AA267" s="160"/>
      <c r="AB267" s="165">
        <f>AB268+SUM(AB269:AB282)</f>
        <v>0</v>
      </c>
      <c r="AC267" s="160"/>
      <c r="AD267" s="166">
        <f>AD268+SUM(AD269:AD282)</f>
        <v>0</v>
      </c>
      <c r="AR267" s="167" t="s">
        <v>187</v>
      </c>
      <c r="AT267" s="168" t="s">
        <v>83</v>
      </c>
      <c r="AU267" s="168" t="s">
        <v>92</v>
      </c>
      <c r="AY267" s="167" t="s">
        <v>167</v>
      </c>
      <c r="BK267" s="169">
        <f>BK268+SUM(BK269:BK282)</f>
        <v>0</v>
      </c>
    </row>
    <row r="268" spans="2:65" s="1" customFormat="1" ht="31.5" customHeight="1">
      <c r="B268" s="34"/>
      <c r="C268" s="171" t="s">
        <v>644</v>
      </c>
      <c r="D268" s="171" t="s">
        <v>168</v>
      </c>
      <c r="E268" s="172" t="s">
        <v>645</v>
      </c>
      <c r="F268" s="261" t="s">
        <v>646</v>
      </c>
      <c r="G268" s="261"/>
      <c r="H268" s="261"/>
      <c r="I268" s="261"/>
      <c r="J268" s="173" t="s">
        <v>633</v>
      </c>
      <c r="K268" s="174">
        <v>72</v>
      </c>
      <c r="L268" s="175">
        <v>0</v>
      </c>
      <c r="M268" s="262">
        <v>0</v>
      </c>
      <c r="N268" s="263"/>
      <c r="O268" s="263"/>
      <c r="P268" s="242">
        <f>ROUND(V268*K268,2)</f>
        <v>0</v>
      </c>
      <c r="Q268" s="242"/>
      <c r="R268" s="36"/>
      <c r="T268" s="176" t="s">
        <v>23</v>
      </c>
      <c r="U268" s="43" t="s">
        <v>47</v>
      </c>
      <c r="V268" s="123">
        <f>L268+M268</f>
        <v>0</v>
      </c>
      <c r="W268" s="123">
        <f>ROUND(L268*K268,2)</f>
        <v>0</v>
      </c>
      <c r="X268" s="123">
        <f>ROUND(M268*K268,2)</f>
        <v>0</v>
      </c>
      <c r="Y268" s="35"/>
      <c r="Z268" s="177">
        <f>Y268*K268</f>
        <v>0</v>
      </c>
      <c r="AA268" s="177">
        <v>0</v>
      </c>
      <c r="AB268" s="177">
        <f>AA268*K268</f>
        <v>0</v>
      </c>
      <c r="AC268" s="177">
        <v>0</v>
      </c>
      <c r="AD268" s="178">
        <f>AC268*K268</f>
        <v>0</v>
      </c>
      <c r="AR268" s="17" t="s">
        <v>612</v>
      </c>
      <c r="AT268" s="17" t="s">
        <v>168</v>
      </c>
      <c r="AU268" s="17" t="s">
        <v>111</v>
      </c>
      <c r="AY268" s="17" t="s">
        <v>167</v>
      </c>
      <c r="BE268" s="110">
        <f>IF(U268="základní",P268,0)</f>
        <v>0</v>
      </c>
      <c r="BF268" s="110">
        <f>IF(U268="snížená",P268,0)</f>
        <v>0</v>
      </c>
      <c r="BG268" s="110">
        <f>IF(U268="zákl. přenesená",P268,0)</f>
        <v>0</v>
      </c>
      <c r="BH268" s="110">
        <f>IF(U268="sníž. přenesená",P268,0)</f>
        <v>0</v>
      </c>
      <c r="BI268" s="110">
        <f>IF(U268="nulová",P268,0)</f>
        <v>0</v>
      </c>
      <c r="BJ268" s="17" t="s">
        <v>92</v>
      </c>
      <c r="BK268" s="110">
        <f>ROUND(V268*K268,2)</f>
        <v>0</v>
      </c>
      <c r="BL268" s="17" t="s">
        <v>612</v>
      </c>
      <c r="BM268" s="17" t="s">
        <v>647</v>
      </c>
    </row>
    <row r="269" spans="2:65" s="1" customFormat="1" ht="22.5" customHeight="1">
      <c r="B269" s="34"/>
      <c r="C269" s="171" t="s">
        <v>648</v>
      </c>
      <c r="D269" s="171" t="s">
        <v>168</v>
      </c>
      <c r="E269" s="172" t="s">
        <v>649</v>
      </c>
      <c r="F269" s="261" t="s">
        <v>650</v>
      </c>
      <c r="G269" s="261"/>
      <c r="H269" s="261"/>
      <c r="I269" s="261"/>
      <c r="J269" s="173" t="s">
        <v>633</v>
      </c>
      <c r="K269" s="174">
        <v>80</v>
      </c>
      <c r="L269" s="175">
        <v>0</v>
      </c>
      <c r="M269" s="262">
        <v>0</v>
      </c>
      <c r="N269" s="263"/>
      <c r="O269" s="263"/>
      <c r="P269" s="242">
        <f>ROUND(V269*K269,2)</f>
        <v>0</v>
      </c>
      <c r="Q269" s="242"/>
      <c r="R269" s="36"/>
      <c r="T269" s="176" t="s">
        <v>23</v>
      </c>
      <c r="U269" s="43" t="s">
        <v>47</v>
      </c>
      <c r="V269" s="123">
        <f>L269+M269</f>
        <v>0</v>
      </c>
      <c r="W269" s="123">
        <f>ROUND(L269*K269,2)</f>
        <v>0</v>
      </c>
      <c r="X269" s="123">
        <f>ROUND(M269*K269,2)</f>
        <v>0</v>
      </c>
      <c r="Y269" s="35"/>
      <c r="Z269" s="177">
        <f>Y269*K269</f>
        <v>0</v>
      </c>
      <c r="AA269" s="177">
        <v>0</v>
      </c>
      <c r="AB269" s="177">
        <f>AA269*K269</f>
        <v>0</v>
      </c>
      <c r="AC269" s="177">
        <v>0</v>
      </c>
      <c r="AD269" s="178">
        <f>AC269*K269</f>
        <v>0</v>
      </c>
      <c r="AR269" s="17" t="s">
        <v>612</v>
      </c>
      <c r="AT269" s="17" t="s">
        <v>168</v>
      </c>
      <c r="AU269" s="17" t="s">
        <v>111</v>
      </c>
      <c r="AY269" s="17" t="s">
        <v>167</v>
      </c>
      <c r="BE269" s="110">
        <f>IF(U269="základní",P269,0)</f>
        <v>0</v>
      </c>
      <c r="BF269" s="110">
        <f>IF(U269="snížená",P269,0)</f>
        <v>0</v>
      </c>
      <c r="BG269" s="110">
        <f>IF(U269="zákl. přenesená",P269,0)</f>
        <v>0</v>
      </c>
      <c r="BH269" s="110">
        <f>IF(U269="sníž. přenesená",P269,0)</f>
        <v>0</v>
      </c>
      <c r="BI269" s="110">
        <f>IF(U269="nulová",P269,0)</f>
        <v>0</v>
      </c>
      <c r="BJ269" s="17" t="s">
        <v>92</v>
      </c>
      <c r="BK269" s="110">
        <f>ROUND(V269*K269,2)</f>
        <v>0</v>
      </c>
      <c r="BL269" s="17" t="s">
        <v>612</v>
      </c>
      <c r="BM269" s="17" t="s">
        <v>651</v>
      </c>
    </row>
    <row r="270" spans="2:65" s="1" customFormat="1" ht="30" customHeight="1">
      <c r="B270" s="34"/>
      <c r="C270" s="35"/>
      <c r="D270" s="35"/>
      <c r="E270" s="35"/>
      <c r="F270" s="264" t="s">
        <v>652</v>
      </c>
      <c r="G270" s="265"/>
      <c r="H270" s="265"/>
      <c r="I270" s="265"/>
      <c r="J270" s="35"/>
      <c r="K270" s="35"/>
      <c r="L270" s="35"/>
      <c r="M270" s="35"/>
      <c r="N270" s="35"/>
      <c r="O270" s="35"/>
      <c r="P270" s="35"/>
      <c r="Q270" s="35"/>
      <c r="R270" s="36"/>
      <c r="T270" s="144"/>
      <c r="U270" s="35"/>
      <c r="V270" s="35"/>
      <c r="W270" s="35"/>
      <c r="X270" s="35"/>
      <c r="Y270" s="35"/>
      <c r="Z270" s="35"/>
      <c r="AA270" s="35"/>
      <c r="AB270" s="35"/>
      <c r="AC270" s="35"/>
      <c r="AD270" s="77"/>
      <c r="AT270" s="17" t="s">
        <v>186</v>
      </c>
      <c r="AU270" s="17" t="s">
        <v>111</v>
      </c>
    </row>
    <row r="271" spans="2:65" s="1" customFormat="1" ht="31.5" customHeight="1">
      <c r="B271" s="34"/>
      <c r="C271" s="171" t="s">
        <v>653</v>
      </c>
      <c r="D271" s="171" t="s">
        <v>168</v>
      </c>
      <c r="E271" s="172" t="s">
        <v>654</v>
      </c>
      <c r="F271" s="261" t="s">
        <v>655</v>
      </c>
      <c r="G271" s="261"/>
      <c r="H271" s="261"/>
      <c r="I271" s="261"/>
      <c r="J271" s="173" t="s">
        <v>633</v>
      </c>
      <c r="K271" s="174">
        <v>16</v>
      </c>
      <c r="L271" s="175">
        <v>0</v>
      </c>
      <c r="M271" s="262">
        <v>0</v>
      </c>
      <c r="N271" s="263"/>
      <c r="O271" s="263"/>
      <c r="P271" s="242">
        <f>ROUND(V271*K271,2)</f>
        <v>0</v>
      </c>
      <c r="Q271" s="242"/>
      <c r="R271" s="36"/>
      <c r="T271" s="176" t="s">
        <v>23</v>
      </c>
      <c r="U271" s="43" t="s">
        <v>47</v>
      </c>
      <c r="V271" s="123">
        <f>L271+M271</f>
        <v>0</v>
      </c>
      <c r="W271" s="123">
        <f>ROUND(L271*K271,2)</f>
        <v>0</v>
      </c>
      <c r="X271" s="123">
        <f>ROUND(M271*K271,2)</f>
        <v>0</v>
      </c>
      <c r="Y271" s="35"/>
      <c r="Z271" s="177">
        <f>Y271*K271</f>
        <v>0</v>
      </c>
      <c r="AA271" s="177">
        <v>0</v>
      </c>
      <c r="AB271" s="177">
        <f>AA271*K271</f>
        <v>0</v>
      </c>
      <c r="AC271" s="177">
        <v>0</v>
      </c>
      <c r="AD271" s="178">
        <f>AC271*K271</f>
        <v>0</v>
      </c>
      <c r="AR271" s="17" t="s">
        <v>612</v>
      </c>
      <c r="AT271" s="17" t="s">
        <v>168</v>
      </c>
      <c r="AU271" s="17" t="s">
        <v>111</v>
      </c>
      <c r="AY271" s="17" t="s">
        <v>167</v>
      </c>
      <c r="BE271" s="110">
        <f>IF(U271="základní",P271,0)</f>
        <v>0</v>
      </c>
      <c r="BF271" s="110">
        <f>IF(U271="snížená",P271,0)</f>
        <v>0</v>
      </c>
      <c r="BG271" s="110">
        <f>IF(U271="zákl. přenesená",P271,0)</f>
        <v>0</v>
      </c>
      <c r="BH271" s="110">
        <f>IF(U271="sníž. přenesená",P271,0)</f>
        <v>0</v>
      </c>
      <c r="BI271" s="110">
        <f>IF(U271="nulová",P271,0)</f>
        <v>0</v>
      </c>
      <c r="BJ271" s="17" t="s">
        <v>92</v>
      </c>
      <c r="BK271" s="110">
        <f>ROUND(V271*K271,2)</f>
        <v>0</v>
      </c>
      <c r="BL271" s="17" t="s">
        <v>612</v>
      </c>
      <c r="BM271" s="17" t="s">
        <v>656</v>
      </c>
    </row>
    <row r="272" spans="2:65" s="1" customFormat="1" ht="22.5" customHeight="1">
      <c r="B272" s="34"/>
      <c r="C272" s="35"/>
      <c r="D272" s="35"/>
      <c r="E272" s="35"/>
      <c r="F272" s="264" t="s">
        <v>657</v>
      </c>
      <c r="G272" s="265"/>
      <c r="H272" s="265"/>
      <c r="I272" s="265"/>
      <c r="J272" s="35"/>
      <c r="K272" s="35"/>
      <c r="L272" s="35"/>
      <c r="M272" s="35"/>
      <c r="N272" s="35"/>
      <c r="O272" s="35"/>
      <c r="P272" s="35"/>
      <c r="Q272" s="35"/>
      <c r="R272" s="36"/>
      <c r="T272" s="144"/>
      <c r="U272" s="35"/>
      <c r="V272" s="35"/>
      <c r="W272" s="35"/>
      <c r="X272" s="35"/>
      <c r="Y272" s="35"/>
      <c r="Z272" s="35"/>
      <c r="AA272" s="35"/>
      <c r="AB272" s="35"/>
      <c r="AC272" s="35"/>
      <c r="AD272" s="77"/>
      <c r="AT272" s="17" t="s">
        <v>186</v>
      </c>
      <c r="AU272" s="17" t="s">
        <v>111</v>
      </c>
    </row>
    <row r="273" spans="2:65" s="1" customFormat="1" ht="31.5" customHeight="1">
      <c r="B273" s="34"/>
      <c r="C273" s="171" t="s">
        <v>658</v>
      </c>
      <c r="D273" s="171" t="s">
        <v>168</v>
      </c>
      <c r="E273" s="172" t="s">
        <v>659</v>
      </c>
      <c r="F273" s="261" t="s">
        <v>660</v>
      </c>
      <c r="G273" s="261"/>
      <c r="H273" s="261"/>
      <c r="I273" s="261"/>
      <c r="J273" s="173" t="s">
        <v>633</v>
      </c>
      <c r="K273" s="174">
        <v>8</v>
      </c>
      <c r="L273" s="175">
        <v>0</v>
      </c>
      <c r="M273" s="262">
        <v>0</v>
      </c>
      <c r="N273" s="263"/>
      <c r="O273" s="263"/>
      <c r="P273" s="242">
        <f t="shared" ref="P273:P281" si="73">ROUND(V273*K273,2)</f>
        <v>0</v>
      </c>
      <c r="Q273" s="242"/>
      <c r="R273" s="36"/>
      <c r="T273" s="176" t="s">
        <v>23</v>
      </c>
      <c r="U273" s="43" t="s">
        <v>47</v>
      </c>
      <c r="V273" s="123">
        <f t="shared" ref="V273:V281" si="74">L273+M273</f>
        <v>0</v>
      </c>
      <c r="W273" s="123">
        <f t="shared" ref="W273:W281" si="75">ROUND(L273*K273,2)</f>
        <v>0</v>
      </c>
      <c r="X273" s="123">
        <f t="shared" ref="X273:X281" si="76">ROUND(M273*K273,2)</f>
        <v>0</v>
      </c>
      <c r="Y273" s="35"/>
      <c r="Z273" s="177">
        <f t="shared" ref="Z273:Z281" si="77">Y273*K273</f>
        <v>0</v>
      </c>
      <c r="AA273" s="177">
        <v>0</v>
      </c>
      <c r="AB273" s="177">
        <f t="shared" ref="AB273:AB281" si="78">AA273*K273</f>
        <v>0</v>
      </c>
      <c r="AC273" s="177">
        <v>0</v>
      </c>
      <c r="AD273" s="178">
        <f t="shared" ref="AD273:AD281" si="79">AC273*K273</f>
        <v>0</v>
      </c>
      <c r="AR273" s="17" t="s">
        <v>612</v>
      </c>
      <c r="AT273" s="17" t="s">
        <v>168</v>
      </c>
      <c r="AU273" s="17" t="s">
        <v>111</v>
      </c>
      <c r="AY273" s="17" t="s">
        <v>167</v>
      </c>
      <c r="BE273" s="110">
        <f t="shared" ref="BE273:BE281" si="80">IF(U273="základní",P273,0)</f>
        <v>0</v>
      </c>
      <c r="BF273" s="110">
        <f t="shared" ref="BF273:BF281" si="81">IF(U273="snížená",P273,0)</f>
        <v>0</v>
      </c>
      <c r="BG273" s="110">
        <f t="shared" ref="BG273:BG281" si="82">IF(U273="zákl. přenesená",P273,0)</f>
        <v>0</v>
      </c>
      <c r="BH273" s="110">
        <f t="shared" ref="BH273:BH281" si="83">IF(U273="sníž. přenesená",P273,0)</f>
        <v>0</v>
      </c>
      <c r="BI273" s="110">
        <f t="shared" ref="BI273:BI281" si="84">IF(U273="nulová",P273,0)</f>
        <v>0</v>
      </c>
      <c r="BJ273" s="17" t="s">
        <v>92</v>
      </c>
      <c r="BK273" s="110">
        <f t="shared" ref="BK273:BK281" si="85">ROUND(V273*K273,2)</f>
        <v>0</v>
      </c>
      <c r="BL273" s="17" t="s">
        <v>612</v>
      </c>
      <c r="BM273" s="17" t="s">
        <v>661</v>
      </c>
    </row>
    <row r="274" spans="2:65" s="1" customFormat="1" ht="31.5" customHeight="1">
      <c r="B274" s="34"/>
      <c r="C274" s="171" t="s">
        <v>662</v>
      </c>
      <c r="D274" s="171" t="s">
        <v>168</v>
      </c>
      <c r="E274" s="172" t="s">
        <v>663</v>
      </c>
      <c r="F274" s="261" t="s">
        <v>664</v>
      </c>
      <c r="G274" s="261"/>
      <c r="H274" s="261"/>
      <c r="I274" s="261"/>
      <c r="J274" s="173" t="s">
        <v>633</v>
      </c>
      <c r="K274" s="174">
        <v>24</v>
      </c>
      <c r="L274" s="175">
        <v>0</v>
      </c>
      <c r="M274" s="262">
        <v>0</v>
      </c>
      <c r="N274" s="263"/>
      <c r="O274" s="263"/>
      <c r="P274" s="242">
        <f t="shared" si="73"/>
        <v>0</v>
      </c>
      <c r="Q274" s="242"/>
      <c r="R274" s="36"/>
      <c r="T274" s="176" t="s">
        <v>23</v>
      </c>
      <c r="U274" s="43" t="s">
        <v>47</v>
      </c>
      <c r="V274" s="123">
        <f t="shared" si="74"/>
        <v>0</v>
      </c>
      <c r="W274" s="123">
        <f t="shared" si="75"/>
        <v>0</v>
      </c>
      <c r="X274" s="123">
        <f t="shared" si="76"/>
        <v>0</v>
      </c>
      <c r="Y274" s="35"/>
      <c r="Z274" s="177">
        <f t="shared" si="77"/>
        <v>0</v>
      </c>
      <c r="AA274" s="177">
        <v>0</v>
      </c>
      <c r="AB274" s="177">
        <f t="shared" si="78"/>
        <v>0</v>
      </c>
      <c r="AC274" s="177">
        <v>0</v>
      </c>
      <c r="AD274" s="178">
        <f t="shared" si="79"/>
        <v>0</v>
      </c>
      <c r="AR274" s="17" t="s">
        <v>612</v>
      </c>
      <c r="AT274" s="17" t="s">
        <v>168</v>
      </c>
      <c r="AU274" s="17" t="s">
        <v>111</v>
      </c>
      <c r="AY274" s="17" t="s">
        <v>167</v>
      </c>
      <c r="BE274" s="110">
        <f t="shared" si="80"/>
        <v>0</v>
      </c>
      <c r="BF274" s="110">
        <f t="shared" si="81"/>
        <v>0</v>
      </c>
      <c r="BG274" s="110">
        <f t="shared" si="82"/>
        <v>0</v>
      </c>
      <c r="BH274" s="110">
        <f t="shared" si="83"/>
        <v>0</v>
      </c>
      <c r="BI274" s="110">
        <f t="shared" si="84"/>
        <v>0</v>
      </c>
      <c r="BJ274" s="17" t="s">
        <v>92</v>
      </c>
      <c r="BK274" s="110">
        <f t="shared" si="85"/>
        <v>0</v>
      </c>
      <c r="BL274" s="17" t="s">
        <v>612</v>
      </c>
      <c r="BM274" s="17" t="s">
        <v>665</v>
      </c>
    </row>
    <row r="275" spans="2:65" s="1" customFormat="1" ht="22.5" customHeight="1">
      <c r="B275" s="34"/>
      <c r="C275" s="171" t="s">
        <v>666</v>
      </c>
      <c r="D275" s="171" t="s">
        <v>168</v>
      </c>
      <c r="E275" s="172" t="s">
        <v>667</v>
      </c>
      <c r="F275" s="261" t="s">
        <v>668</v>
      </c>
      <c r="G275" s="261"/>
      <c r="H275" s="261"/>
      <c r="I275" s="261"/>
      <c r="J275" s="173" t="s">
        <v>633</v>
      </c>
      <c r="K275" s="174">
        <v>24</v>
      </c>
      <c r="L275" s="175">
        <v>0</v>
      </c>
      <c r="M275" s="262">
        <v>0</v>
      </c>
      <c r="N275" s="263"/>
      <c r="O275" s="263"/>
      <c r="P275" s="242">
        <f t="shared" si="73"/>
        <v>0</v>
      </c>
      <c r="Q275" s="242"/>
      <c r="R275" s="36"/>
      <c r="T275" s="176" t="s">
        <v>23</v>
      </c>
      <c r="U275" s="43" t="s">
        <v>47</v>
      </c>
      <c r="V275" s="123">
        <f t="shared" si="74"/>
        <v>0</v>
      </c>
      <c r="W275" s="123">
        <f t="shared" si="75"/>
        <v>0</v>
      </c>
      <c r="X275" s="123">
        <f t="shared" si="76"/>
        <v>0</v>
      </c>
      <c r="Y275" s="35"/>
      <c r="Z275" s="177">
        <f t="shared" si="77"/>
        <v>0</v>
      </c>
      <c r="AA275" s="177">
        <v>0</v>
      </c>
      <c r="AB275" s="177">
        <f t="shared" si="78"/>
        <v>0</v>
      </c>
      <c r="AC275" s="177">
        <v>0</v>
      </c>
      <c r="AD275" s="178">
        <f t="shared" si="79"/>
        <v>0</v>
      </c>
      <c r="AR275" s="17" t="s">
        <v>612</v>
      </c>
      <c r="AT275" s="17" t="s">
        <v>168</v>
      </c>
      <c r="AU275" s="17" t="s">
        <v>111</v>
      </c>
      <c r="AY275" s="17" t="s">
        <v>167</v>
      </c>
      <c r="BE275" s="110">
        <f t="shared" si="80"/>
        <v>0</v>
      </c>
      <c r="BF275" s="110">
        <f t="shared" si="81"/>
        <v>0</v>
      </c>
      <c r="BG275" s="110">
        <f t="shared" si="82"/>
        <v>0</v>
      </c>
      <c r="BH275" s="110">
        <f t="shared" si="83"/>
        <v>0</v>
      </c>
      <c r="BI275" s="110">
        <f t="shared" si="84"/>
        <v>0</v>
      </c>
      <c r="BJ275" s="17" t="s">
        <v>92</v>
      </c>
      <c r="BK275" s="110">
        <f t="shared" si="85"/>
        <v>0</v>
      </c>
      <c r="BL275" s="17" t="s">
        <v>612</v>
      </c>
      <c r="BM275" s="17" t="s">
        <v>669</v>
      </c>
    </row>
    <row r="276" spans="2:65" s="1" customFormat="1" ht="22.5" customHeight="1">
      <c r="B276" s="34"/>
      <c r="C276" s="171" t="s">
        <v>670</v>
      </c>
      <c r="D276" s="171" t="s">
        <v>168</v>
      </c>
      <c r="E276" s="172" t="s">
        <v>671</v>
      </c>
      <c r="F276" s="261" t="s">
        <v>672</v>
      </c>
      <c r="G276" s="261"/>
      <c r="H276" s="261"/>
      <c r="I276" s="261"/>
      <c r="J276" s="173" t="s">
        <v>633</v>
      </c>
      <c r="K276" s="174">
        <v>24</v>
      </c>
      <c r="L276" s="175">
        <v>0</v>
      </c>
      <c r="M276" s="262">
        <v>0</v>
      </c>
      <c r="N276" s="263"/>
      <c r="O276" s="263"/>
      <c r="P276" s="242">
        <f t="shared" si="73"/>
        <v>0</v>
      </c>
      <c r="Q276" s="242"/>
      <c r="R276" s="36"/>
      <c r="T276" s="176" t="s">
        <v>23</v>
      </c>
      <c r="U276" s="43" t="s">
        <v>47</v>
      </c>
      <c r="V276" s="123">
        <f t="shared" si="74"/>
        <v>0</v>
      </c>
      <c r="W276" s="123">
        <f t="shared" si="75"/>
        <v>0</v>
      </c>
      <c r="X276" s="123">
        <f t="shared" si="76"/>
        <v>0</v>
      </c>
      <c r="Y276" s="35"/>
      <c r="Z276" s="177">
        <f t="shared" si="77"/>
        <v>0</v>
      </c>
      <c r="AA276" s="177">
        <v>0</v>
      </c>
      <c r="AB276" s="177">
        <f t="shared" si="78"/>
        <v>0</v>
      </c>
      <c r="AC276" s="177">
        <v>0</v>
      </c>
      <c r="AD276" s="178">
        <f t="shared" si="79"/>
        <v>0</v>
      </c>
      <c r="AR276" s="17" t="s">
        <v>612</v>
      </c>
      <c r="AT276" s="17" t="s">
        <v>168</v>
      </c>
      <c r="AU276" s="17" t="s">
        <v>111</v>
      </c>
      <c r="AY276" s="17" t="s">
        <v>167</v>
      </c>
      <c r="BE276" s="110">
        <f t="shared" si="80"/>
        <v>0</v>
      </c>
      <c r="BF276" s="110">
        <f t="shared" si="81"/>
        <v>0</v>
      </c>
      <c r="BG276" s="110">
        <f t="shared" si="82"/>
        <v>0</v>
      </c>
      <c r="BH276" s="110">
        <f t="shared" si="83"/>
        <v>0</v>
      </c>
      <c r="BI276" s="110">
        <f t="shared" si="84"/>
        <v>0</v>
      </c>
      <c r="BJ276" s="17" t="s">
        <v>92</v>
      </c>
      <c r="BK276" s="110">
        <f t="shared" si="85"/>
        <v>0</v>
      </c>
      <c r="BL276" s="17" t="s">
        <v>612</v>
      </c>
      <c r="BM276" s="17" t="s">
        <v>673</v>
      </c>
    </row>
    <row r="277" spans="2:65" s="1" customFormat="1" ht="44.25" customHeight="1">
      <c r="B277" s="34"/>
      <c r="C277" s="171" t="s">
        <v>674</v>
      </c>
      <c r="D277" s="171" t="s">
        <v>168</v>
      </c>
      <c r="E277" s="172" t="s">
        <v>675</v>
      </c>
      <c r="F277" s="261" t="s">
        <v>676</v>
      </c>
      <c r="G277" s="261"/>
      <c r="H277" s="261"/>
      <c r="I277" s="261"/>
      <c r="J277" s="173" t="s">
        <v>539</v>
      </c>
      <c r="K277" s="174">
        <v>1</v>
      </c>
      <c r="L277" s="175">
        <v>0</v>
      </c>
      <c r="M277" s="262">
        <v>0</v>
      </c>
      <c r="N277" s="263"/>
      <c r="O277" s="263"/>
      <c r="P277" s="242">
        <f t="shared" si="73"/>
        <v>0</v>
      </c>
      <c r="Q277" s="242"/>
      <c r="R277" s="36"/>
      <c r="T277" s="176" t="s">
        <v>23</v>
      </c>
      <c r="U277" s="43" t="s">
        <v>47</v>
      </c>
      <c r="V277" s="123">
        <f t="shared" si="74"/>
        <v>0</v>
      </c>
      <c r="W277" s="123">
        <f t="shared" si="75"/>
        <v>0</v>
      </c>
      <c r="X277" s="123">
        <f t="shared" si="76"/>
        <v>0</v>
      </c>
      <c r="Y277" s="35"/>
      <c r="Z277" s="177">
        <f t="shared" si="77"/>
        <v>0</v>
      </c>
      <c r="AA277" s="177">
        <v>0</v>
      </c>
      <c r="AB277" s="177">
        <f t="shared" si="78"/>
        <v>0</v>
      </c>
      <c r="AC277" s="177">
        <v>0</v>
      </c>
      <c r="AD277" s="178">
        <f t="shared" si="79"/>
        <v>0</v>
      </c>
      <c r="AR277" s="17" t="s">
        <v>612</v>
      </c>
      <c r="AT277" s="17" t="s">
        <v>168</v>
      </c>
      <c r="AU277" s="17" t="s">
        <v>111</v>
      </c>
      <c r="AY277" s="17" t="s">
        <v>167</v>
      </c>
      <c r="BE277" s="110">
        <f t="shared" si="80"/>
        <v>0</v>
      </c>
      <c r="BF277" s="110">
        <f t="shared" si="81"/>
        <v>0</v>
      </c>
      <c r="BG277" s="110">
        <f t="shared" si="82"/>
        <v>0</v>
      </c>
      <c r="BH277" s="110">
        <f t="shared" si="83"/>
        <v>0</v>
      </c>
      <c r="BI277" s="110">
        <f t="shared" si="84"/>
        <v>0</v>
      </c>
      <c r="BJ277" s="17" t="s">
        <v>92</v>
      </c>
      <c r="BK277" s="110">
        <f t="shared" si="85"/>
        <v>0</v>
      </c>
      <c r="BL277" s="17" t="s">
        <v>612</v>
      </c>
      <c r="BM277" s="17" t="s">
        <v>677</v>
      </c>
    </row>
    <row r="278" spans="2:65" s="1" customFormat="1" ht="31.5" customHeight="1">
      <c r="B278" s="34"/>
      <c r="C278" s="171" t="s">
        <v>678</v>
      </c>
      <c r="D278" s="171" t="s">
        <v>168</v>
      </c>
      <c r="E278" s="172" t="s">
        <v>679</v>
      </c>
      <c r="F278" s="261" t="s">
        <v>680</v>
      </c>
      <c r="G278" s="261"/>
      <c r="H278" s="261"/>
      <c r="I278" s="261"/>
      <c r="J278" s="173" t="s">
        <v>539</v>
      </c>
      <c r="K278" s="174">
        <v>1</v>
      </c>
      <c r="L278" s="175">
        <v>0</v>
      </c>
      <c r="M278" s="262">
        <v>0</v>
      </c>
      <c r="N278" s="263"/>
      <c r="O278" s="263"/>
      <c r="P278" s="242">
        <f t="shared" si="73"/>
        <v>0</v>
      </c>
      <c r="Q278" s="242"/>
      <c r="R278" s="36"/>
      <c r="T278" s="176" t="s">
        <v>23</v>
      </c>
      <c r="U278" s="43" t="s">
        <v>47</v>
      </c>
      <c r="V278" s="123">
        <f t="shared" si="74"/>
        <v>0</v>
      </c>
      <c r="W278" s="123">
        <f t="shared" si="75"/>
        <v>0</v>
      </c>
      <c r="X278" s="123">
        <f t="shared" si="76"/>
        <v>0</v>
      </c>
      <c r="Y278" s="35"/>
      <c r="Z278" s="177">
        <f t="shared" si="77"/>
        <v>0</v>
      </c>
      <c r="AA278" s="177">
        <v>0</v>
      </c>
      <c r="AB278" s="177">
        <f t="shared" si="78"/>
        <v>0</v>
      </c>
      <c r="AC278" s="177">
        <v>0</v>
      </c>
      <c r="AD278" s="178">
        <f t="shared" si="79"/>
        <v>0</v>
      </c>
      <c r="AR278" s="17" t="s">
        <v>612</v>
      </c>
      <c r="AT278" s="17" t="s">
        <v>168</v>
      </c>
      <c r="AU278" s="17" t="s">
        <v>111</v>
      </c>
      <c r="AY278" s="17" t="s">
        <v>167</v>
      </c>
      <c r="BE278" s="110">
        <f t="shared" si="80"/>
        <v>0</v>
      </c>
      <c r="BF278" s="110">
        <f t="shared" si="81"/>
        <v>0</v>
      </c>
      <c r="BG278" s="110">
        <f t="shared" si="82"/>
        <v>0</v>
      </c>
      <c r="BH278" s="110">
        <f t="shared" si="83"/>
        <v>0</v>
      </c>
      <c r="BI278" s="110">
        <f t="shared" si="84"/>
        <v>0</v>
      </c>
      <c r="BJ278" s="17" t="s">
        <v>92</v>
      </c>
      <c r="BK278" s="110">
        <f t="shared" si="85"/>
        <v>0</v>
      </c>
      <c r="BL278" s="17" t="s">
        <v>612</v>
      </c>
      <c r="BM278" s="17" t="s">
        <v>681</v>
      </c>
    </row>
    <row r="279" spans="2:65" s="1" customFormat="1" ht="57" customHeight="1">
      <c r="B279" s="34"/>
      <c r="C279" s="171" t="s">
        <v>682</v>
      </c>
      <c r="D279" s="171" t="s">
        <v>168</v>
      </c>
      <c r="E279" s="172" t="s">
        <v>683</v>
      </c>
      <c r="F279" s="261" t="s">
        <v>684</v>
      </c>
      <c r="G279" s="261"/>
      <c r="H279" s="261"/>
      <c r="I279" s="261"/>
      <c r="J279" s="173" t="s">
        <v>539</v>
      </c>
      <c r="K279" s="174">
        <v>2</v>
      </c>
      <c r="L279" s="175">
        <v>0</v>
      </c>
      <c r="M279" s="262">
        <v>0</v>
      </c>
      <c r="N279" s="263"/>
      <c r="O279" s="263"/>
      <c r="P279" s="242">
        <f t="shared" si="73"/>
        <v>0</v>
      </c>
      <c r="Q279" s="242"/>
      <c r="R279" s="36"/>
      <c r="T279" s="176" t="s">
        <v>23</v>
      </c>
      <c r="U279" s="43" t="s">
        <v>47</v>
      </c>
      <c r="V279" s="123">
        <f t="shared" si="74"/>
        <v>0</v>
      </c>
      <c r="W279" s="123">
        <f t="shared" si="75"/>
        <v>0</v>
      </c>
      <c r="X279" s="123">
        <f t="shared" si="76"/>
        <v>0</v>
      </c>
      <c r="Y279" s="35"/>
      <c r="Z279" s="177">
        <f t="shared" si="77"/>
        <v>0</v>
      </c>
      <c r="AA279" s="177">
        <v>0</v>
      </c>
      <c r="AB279" s="177">
        <f t="shared" si="78"/>
        <v>0</v>
      </c>
      <c r="AC279" s="177">
        <v>0</v>
      </c>
      <c r="AD279" s="178">
        <f t="shared" si="79"/>
        <v>0</v>
      </c>
      <c r="AR279" s="17" t="s">
        <v>612</v>
      </c>
      <c r="AT279" s="17" t="s">
        <v>168</v>
      </c>
      <c r="AU279" s="17" t="s">
        <v>111</v>
      </c>
      <c r="AY279" s="17" t="s">
        <v>167</v>
      </c>
      <c r="BE279" s="110">
        <f t="shared" si="80"/>
        <v>0</v>
      </c>
      <c r="BF279" s="110">
        <f t="shared" si="81"/>
        <v>0</v>
      </c>
      <c r="BG279" s="110">
        <f t="shared" si="82"/>
        <v>0</v>
      </c>
      <c r="BH279" s="110">
        <f t="shared" si="83"/>
        <v>0</v>
      </c>
      <c r="BI279" s="110">
        <f t="shared" si="84"/>
        <v>0</v>
      </c>
      <c r="BJ279" s="17" t="s">
        <v>92</v>
      </c>
      <c r="BK279" s="110">
        <f t="shared" si="85"/>
        <v>0</v>
      </c>
      <c r="BL279" s="17" t="s">
        <v>612</v>
      </c>
      <c r="BM279" s="17" t="s">
        <v>685</v>
      </c>
    </row>
    <row r="280" spans="2:65" s="1" customFormat="1" ht="22.5" customHeight="1">
      <c r="B280" s="34"/>
      <c r="C280" s="171" t="s">
        <v>686</v>
      </c>
      <c r="D280" s="171" t="s">
        <v>168</v>
      </c>
      <c r="E280" s="172" t="s">
        <v>687</v>
      </c>
      <c r="F280" s="261" t="s">
        <v>688</v>
      </c>
      <c r="G280" s="261"/>
      <c r="H280" s="261"/>
      <c r="I280" s="261"/>
      <c r="J280" s="173" t="s">
        <v>633</v>
      </c>
      <c r="K280" s="174">
        <v>5</v>
      </c>
      <c r="L280" s="175">
        <v>0</v>
      </c>
      <c r="M280" s="262">
        <v>0</v>
      </c>
      <c r="N280" s="263"/>
      <c r="O280" s="263"/>
      <c r="P280" s="242">
        <f t="shared" si="73"/>
        <v>0</v>
      </c>
      <c r="Q280" s="242"/>
      <c r="R280" s="36"/>
      <c r="T280" s="176" t="s">
        <v>23</v>
      </c>
      <c r="U280" s="43" t="s">
        <v>47</v>
      </c>
      <c r="V280" s="123">
        <f t="shared" si="74"/>
        <v>0</v>
      </c>
      <c r="W280" s="123">
        <f t="shared" si="75"/>
        <v>0</v>
      </c>
      <c r="X280" s="123">
        <f t="shared" si="76"/>
        <v>0</v>
      </c>
      <c r="Y280" s="35"/>
      <c r="Z280" s="177">
        <f t="shared" si="77"/>
        <v>0</v>
      </c>
      <c r="AA280" s="177">
        <v>0</v>
      </c>
      <c r="AB280" s="177">
        <f t="shared" si="78"/>
        <v>0</v>
      </c>
      <c r="AC280" s="177">
        <v>0</v>
      </c>
      <c r="AD280" s="178">
        <f t="shared" si="79"/>
        <v>0</v>
      </c>
      <c r="AR280" s="17" t="s">
        <v>612</v>
      </c>
      <c r="AT280" s="17" t="s">
        <v>168</v>
      </c>
      <c r="AU280" s="17" t="s">
        <v>111</v>
      </c>
      <c r="AY280" s="17" t="s">
        <v>167</v>
      </c>
      <c r="BE280" s="110">
        <f t="shared" si="80"/>
        <v>0</v>
      </c>
      <c r="BF280" s="110">
        <f t="shared" si="81"/>
        <v>0</v>
      </c>
      <c r="BG280" s="110">
        <f t="shared" si="82"/>
        <v>0</v>
      </c>
      <c r="BH280" s="110">
        <f t="shared" si="83"/>
        <v>0</v>
      </c>
      <c r="BI280" s="110">
        <f t="shared" si="84"/>
        <v>0</v>
      </c>
      <c r="BJ280" s="17" t="s">
        <v>92</v>
      </c>
      <c r="BK280" s="110">
        <f t="shared" si="85"/>
        <v>0</v>
      </c>
      <c r="BL280" s="17" t="s">
        <v>612</v>
      </c>
      <c r="BM280" s="17" t="s">
        <v>689</v>
      </c>
    </row>
    <row r="281" spans="2:65" s="1" customFormat="1" ht="22.5" customHeight="1">
      <c r="B281" s="34"/>
      <c r="C281" s="171" t="s">
        <v>690</v>
      </c>
      <c r="D281" s="171" t="s">
        <v>168</v>
      </c>
      <c r="E281" s="172" t="s">
        <v>691</v>
      </c>
      <c r="F281" s="261" t="s">
        <v>692</v>
      </c>
      <c r="G281" s="261"/>
      <c r="H281" s="261"/>
      <c r="I281" s="261"/>
      <c r="J281" s="173" t="s">
        <v>633</v>
      </c>
      <c r="K281" s="174">
        <v>5</v>
      </c>
      <c r="L281" s="175">
        <v>0</v>
      </c>
      <c r="M281" s="262">
        <v>0</v>
      </c>
      <c r="N281" s="263"/>
      <c r="O281" s="263"/>
      <c r="P281" s="242">
        <f t="shared" si="73"/>
        <v>0</v>
      </c>
      <c r="Q281" s="242"/>
      <c r="R281" s="36"/>
      <c r="T281" s="176" t="s">
        <v>23</v>
      </c>
      <c r="U281" s="43" t="s">
        <v>47</v>
      </c>
      <c r="V281" s="123">
        <f t="shared" si="74"/>
        <v>0</v>
      </c>
      <c r="W281" s="123">
        <f t="shared" si="75"/>
        <v>0</v>
      </c>
      <c r="X281" s="123">
        <f t="shared" si="76"/>
        <v>0</v>
      </c>
      <c r="Y281" s="35"/>
      <c r="Z281" s="177">
        <f t="shared" si="77"/>
        <v>0</v>
      </c>
      <c r="AA281" s="177">
        <v>0</v>
      </c>
      <c r="AB281" s="177">
        <f t="shared" si="78"/>
        <v>0</v>
      </c>
      <c r="AC281" s="177">
        <v>0</v>
      </c>
      <c r="AD281" s="178">
        <f t="shared" si="79"/>
        <v>0</v>
      </c>
      <c r="AR281" s="17" t="s">
        <v>612</v>
      </c>
      <c r="AT281" s="17" t="s">
        <v>168</v>
      </c>
      <c r="AU281" s="17" t="s">
        <v>111</v>
      </c>
      <c r="AY281" s="17" t="s">
        <v>167</v>
      </c>
      <c r="BE281" s="110">
        <f t="shared" si="80"/>
        <v>0</v>
      </c>
      <c r="BF281" s="110">
        <f t="shared" si="81"/>
        <v>0</v>
      </c>
      <c r="BG281" s="110">
        <f t="shared" si="82"/>
        <v>0</v>
      </c>
      <c r="BH281" s="110">
        <f t="shared" si="83"/>
        <v>0</v>
      </c>
      <c r="BI281" s="110">
        <f t="shared" si="84"/>
        <v>0</v>
      </c>
      <c r="BJ281" s="17" t="s">
        <v>92</v>
      </c>
      <c r="BK281" s="110">
        <f t="shared" si="85"/>
        <v>0</v>
      </c>
      <c r="BL281" s="17" t="s">
        <v>612</v>
      </c>
      <c r="BM281" s="17" t="s">
        <v>693</v>
      </c>
    </row>
    <row r="282" spans="2:65" s="9" customFormat="1" ht="22.35" customHeight="1">
      <c r="B282" s="159"/>
      <c r="C282" s="160"/>
      <c r="D282" s="170" t="s">
        <v>138</v>
      </c>
      <c r="E282" s="170"/>
      <c r="F282" s="170"/>
      <c r="G282" s="170"/>
      <c r="H282" s="170"/>
      <c r="I282" s="170"/>
      <c r="J282" s="170"/>
      <c r="K282" s="170"/>
      <c r="L282" s="170"/>
      <c r="M282" s="257">
        <f>BK282</f>
        <v>0</v>
      </c>
      <c r="N282" s="258"/>
      <c r="O282" s="258"/>
      <c r="P282" s="258"/>
      <c r="Q282" s="258"/>
      <c r="R282" s="162"/>
      <c r="T282" s="163"/>
      <c r="U282" s="160"/>
      <c r="V282" s="160"/>
      <c r="W282" s="164">
        <f>SUM(W283:W288)</f>
        <v>0</v>
      </c>
      <c r="X282" s="164">
        <f>SUM(X283:X288)</f>
        <v>0</v>
      </c>
      <c r="Y282" s="160"/>
      <c r="Z282" s="165">
        <f>SUM(Z283:Z288)</f>
        <v>0</v>
      </c>
      <c r="AA282" s="160"/>
      <c r="AB282" s="165">
        <f>SUM(AB283:AB288)</f>
        <v>0</v>
      </c>
      <c r="AC282" s="160"/>
      <c r="AD282" s="166">
        <f>SUM(AD283:AD288)</f>
        <v>0</v>
      </c>
      <c r="AR282" s="167" t="s">
        <v>187</v>
      </c>
      <c r="AT282" s="168" t="s">
        <v>83</v>
      </c>
      <c r="AU282" s="168" t="s">
        <v>111</v>
      </c>
      <c r="AY282" s="167" t="s">
        <v>167</v>
      </c>
      <c r="BK282" s="169">
        <f>SUM(BK283:BK288)</f>
        <v>0</v>
      </c>
    </row>
    <row r="283" spans="2:65" s="1" customFormat="1" ht="69.75" customHeight="1">
      <c r="B283" s="34"/>
      <c r="C283" s="171" t="s">
        <v>694</v>
      </c>
      <c r="D283" s="171" t="s">
        <v>168</v>
      </c>
      <c r="E283" s="172" t="s">
        <v>695</v>
      </c>
      <c r="F283" s="261" t="s">
        <v>696</v>
      </c>
      <c r="G283" s="261"/>
      <c r="H283" s="261"/>
      <c r="I283" s="261"/>
      <c r="J283" s="173" t="s">
        <v>697</v>
      </c>
      <c r="K283" s="174">
        <v>0</v>
      </c>
      <c r="L283" s="175">
        <v>0</v>
      </c>
      <c r="M283" s="262">
        <v>0</v>
      </c>
      <c r="N283" s="263"/>
      <c r="O283" s="263"/>
      <c r="P283" s="242">
        <f t="shared" ref="P283:P288" si="86">ROUND(V283*K283,2)</f>
        <v>0</v>
      </c>
      <c r="Q283" s="242"/>
      <c r="R283" s="36"/>
      <c r="T283" s="176" t="s">
        <v>23</v>
      </c>
      <c r="U283" s="43" t="s">
        <v>47</v>
      </c>
      <c r="V283" s="123">
        <f t="shared" ref="V283:V288" si="87">L283+M283</f>
        <v>0</v>
      </c>
      <c r="W283" s="123">
        <f t="shared" ref="W283:W288" si="88">ROUND(L283*K283,2)</f>
        <v>0</v>
      </c>
      <c r="X283" s="123">
        <f t="shared" ref="X283:X288" si="89">ROUND(M283*K283,2)</f>
        <v>0</v>
      </c>
      <c r="Y283" s="35"/>
      <c r="Z283" s="177">
        <f t="shared" ref="Z283:Z288" si="90">Y283*K283</f>
        <v>0</v>
      </c>
      <c r="AA283" s="177">
        <v>0</v>
      </c>
      <c r="AB283" s="177">
        <f t="shared" ref="AB283:AB288" si="91">AA283*K283</f>
        <v>0</v>
      </c>
      <c r="AC283" s="177">
        <v>0</v>
      </c>
      <c r="AD283" s="178">
        <f t="shared" ref="AD283:AD288" si="92">AC283*K283</f>
        <v>0</v>
      </c>
      <c r="AR283" s="17" t="s">
        <v>612</v>
      </c>
      <c r="AT283" s="17" t="s">
        <v>168</v>
      </c>
      <c r="AU283" s="17" t="s">
        <v>173</v>
      </c>
      <c r="AY283" s="17" t="s">
        <v>167</v>
      </c>
      <c r="BE283" s="110">
        <f t="shared" ref="BE283:BE288" si="93">IF(U283="základní",P283,0)</f>
        <v>0</v>
      </c>
      <c r="BF283" s="110">
        <f t="shared" ref="BF283:BF288" si="94">IF(U283="snížená",P283,0)</f>
        <v>0</v>
      </c>
      <c r="BG283" s="110">
        <f t="shared" ref="BG283:BG288" si="95">IF(U283="zákl. přenesená",P283,0)</f>
        <v>0</v>
      </c>
      <c r="BH283" s="110">
        <f t="shared" ref="BH283:BH288" si="96">IF(U283="sníž. přenesená",P283,0)</f>
        <v>0</v>
      </c>
      <c r="BI283" s="110">
        <f t="shared" ref="BI283:BI288" si="97">IF(U283="nulová",P283,0)</f>
        <v>0</v>
      </c>
      <c r="BJ283" s="17" t="s">
        <v>92</v>
      </c>
      <c r="BK283" s="110">
        <f t="shared" ref="BK283:BK288" si="98">ROUND(V283*K283,2)</f>
        <v>0</v>
      </c>
      <c r="BL283" s="17" t="s">
        <v>612</v>
      </c>
      <c r="BM283" s="17" t="s">
        <v>698</v>
      </c>
    </row>
    <row r="284" spans="2:65" s="1" customFormat="1" ht="57" customHeight="1">
      <c r="B284" s="34"/>
      <c r="C284" s="171" t="s">
        <v>699</v>
      </c>
      <c r="D284" s="171" t="s">
        <v>168</v>
      </c>
      <c r="E284" s="172" t="s">
        <v>700</v>
      </c>
      <c r="F284" s="261" t="s">
        <v>701</v>
      </c>
      <c r="G284" s="261"/>
      <c r="H284" s="261"/>
      <c r="I284" s="261"/>
      <c r="J284" s="173" t="s">
        <v>697</v>
      </c>
      <c r="K284" s="174">
        <v>0</v>
      </c>
      <c r="L284" s="175">
        <v>0</v>
      </c>
      <c r="M284" s="262">
        <v>0</v>
      </c>
      <c r="N284" s="263"/>
      <c r="O284" s="263"/>
      <c r="P284" s="242">
        <f t="shared" si="86"/>
        <v>0</v>
      </c>
      <c r="Q284" s="242"/>
      <c r="R284" s="36"/>
      <c r="T284" s="176" t="s">
        <v>23</v>
      </c>
      <c r="U284" s="43" t="s">
        <v>47</v>
      </c>
      <c r="V284" s="123">
        <f t="shared" si="87"/>
        <v>0</v>
      </c>
      <c r="W284" s="123">
        <f t="shared" si="88"/>
        <v>0</v>
      </c>
      <c r="X284" s="123">
        <f t="shared" si="89"/>
        <v>0</v>
      </c>
      <c r="Y284" s="35"/>
      <c r="Z284" s="177">
        <f t="shared" si="90"/>
        <v>0</v>
      </c>
      <c r="AA284" s="177">
        <v>0</v>
      </c>
      <c r="AB284" s="177">
        <f t="shared" si="91"/>
        <v>0</v>
      </c>
      <c r="AC284" s="177">
        <v>0</v>
      </c>
      <c r="AD284" s="178">
        <f t="shared" si="92"/>
        <v>0</v>
      </c>
      <c r="AR284" s="17" t="s">
        <v>612</v>
      </c>
      <c r="AT284" s="17" t="s">
        <v>168</v>
      </c>
      <c r="AU284" s="17" t="s">
        <v>173</v>
      </c>
      <c r="AY284" s="17" t="s">
        <v>167</v>
      </c>
      <c r="BE284" s="110">
        <f t="shared" si="93"/>
        <v>0</v>
      </c>
      <c r="BF284" s="110">
        <f t="shared" si="94"/>
        <v>0</v>
      </c>
      <c r="BG284" s="110">
        <f t="shared" si="95"/>
        <v>0</v>
      </c>
      <c r="BH284" s="110">
        <f t="shared" si="96"/>
        <v>0</v>
      </c>
      <c r="BI284" s="110">
        <f t="shared" si="97"/>
        <v>0</v>
      </c>
      <c r="BJ284" s="17" t="s">
        <v>92</v>
      </c>
      <c r="BK284" s="110">
        <f t="shared" si="98"/>
        <v>0</v>
      </c>
      <c r="BL284" s="17" t="s">
        <v>612</v>
      </c>
      <c r="BM284" s="17" t="s">
        <v>702</v>
      </c>
    </row>
    <row r="285" spans="2:65" s="1" customFormat="1" ht="31.5" customHeight="1">
      <c r="B285" s="34"/>
      <c r="C285" s="171" t="s">
        <v>703</v>
      </c>
      <c r="D285" s="171" t="s">
        <v>168</v>
      </c>
      <c r="E285" s="172" t="s">
        <v>704</v>
      </c>
      <c r="F285" s="261" t="s">
        <v>705</v>
      </c>
      <c r="G285" s="261"/>
      <c r="H285" s="261"/>
      <c r="I285" s="261"/>
      <c r="J285" s="173" t="s">
        <v>697</v>
      </c>
      <c r="K285" s="174">
        <v>0</v>
      </c>
      <c r="L285" s="175">
        <v>0</v>
      </c>
      <c r="M285" s="262">
        <v>0</v>
      </c>
      <c r="N285" s="263"/>
      <c r="O285" s="263"/>
      <c r="P285" s="242">
        <f t="shared" si="86"/>
        <v>0</v>
      </c>
      <c r="Q285" s="242"/>
      <c r="R285" s="36"/>
      <c r="T285" s="176" t="s">
        <v>23</v>
      </c>
      <c r="U285" s="43" t="s">
        <v>47</v>
      </c>
      <c r="V285" s="123">
        <f t="shared" si="87"/>
        <v>0</v>
      </c>
      <c r="W285" s="123">
        <f t="shared" si="88"/>
        <v>0</v>
      </c>
      <c r="X285" s="123">
        <f t="shared" si="89"/>
        <v>0</v>
      </c>
      <c r="Y285" s="35"/>
      <c r="Z285" s="177">
        <f t="shared" si="90"/>
        <v>0</v>
      </c>
      <c r="AA285" s="177">
        <v>0</v>
      </c>
      <c r="AB285" s="177">
        <f t="shared" si="91"/>
        <v>0</v>
      </c>
      <c r="AC285" s="177">
        <v>0</v>
      </c>
      <c r="AD285" s="178">
        <f t="shared" si="92"/>
        <v>0</v>
      </c>
      <c r="AR285" s="17" t="s">
        <v>612</v>
      </c>
      <c r="AT285" s="17" t="s">
        <v>168</v>
      </c>
      <c r="AU285" s="17" t="s">
        <v>173</v>
      </c>
      <c r="AY285" s="17" t="s">
        <v>167</v>
      </c>
      <c r="BE285" s="110">
        <f t="shared" si="93"/>
        <v>0</v>
      </c>
      <c r="BF285" s="110">
        <f t="shared" si="94"/>
        <v>0</v>
      </c>
      <c r="BG285" s="110">
        <f t="shared" si="95"/>
        <v>0</v>
      </c>
      <c r="BH285" s="110">
        <f t="shared" si="96"/>
        <v>0</v>
      </c>
      <c r="BI285" s="110">
        <f t="shared" si="97"/>
        <v>0</v>
      </c>
      <c r="BJ285" s="17" t="s">
        <v>92</v>
      </c>
      <c r="BK285" s="110">
        <f t="shared" si="98"/>
        <v>0</v>
      </c>
      <c r="BL285" s="17" t="s">
        <v>612</v>
      </c>
      <c r="BM285" s="17" t="s">
        <v>706</v>
      </c>
    </row>
    <row r="286" spans="2:65" s="1" customFormat="1" ht="82.5" customHeight="1">
      <c r="B286" s="34"/>
      <c r="C286" s="171" t="s">
        <v>707</v>
      </c>
      <c r="D286" s="171" t="s">
        <v>168</v>
      </c>
      <c r="E286" s="172" t="s">
        <v>708</v>
      </c>
      <c r="F286" s="261" t="s">
        <v>709</v>
      </c>
      <c r="G286" s="261"/>
      <c r="H286" s="261"/>
      <c r="I286" s="261"/>
      <c r="J286" s="173" t="s">
        <v>697</v>
      </c>
      <c r="K286" s="174">
        <v>0</v>
      </c>
      <c r="L286" s="175">
        <v>0</v>
      </c>
      <c r="M286" s="262">
        <v>0</v>
      </c>
      <c r="N286" s="263"/>
      <c r="O286" s="263"/>
      <c r="P286" s="242">
        <f t="shared" si="86"/>
        <v>0</v>
      </c>
      <c r="Q286" s="242"/>
      <c r="R286" s="36"/>
      <c r="T286" s="176" t="s">
        <v>23</v>
      </c>
      <c r="U286" s="43" t="s">
        <v>47</v>
      </c>
      <c r="V286" s="123">
        <f t="shared" si="87"/>
        <v>0</v>
      </c>
      <c r="W286" s="123">
        <f t="shared" si="88"/>
        <v>0</v>
      </c>
      <c r="X286" s="123">
        <f t="shared" si="89"/>
        <v>0</v>
      </c>
      <c r="Y286" s="35"/>
      <c r="Z286" s="177">
        <f t="shared" si="90"/>
        <v>0</v>
      </c>
      <c r="AA286" s="177">
        <v>0</v>
      </c>
      <c r="AB286" s="177">
        <f t="shared" si="91"/>
        <v>0</v>
      </c>
      <c r="AC286" s="177">
        <v>0</v>
      </c>
      <c r="AD286" s="178">
        <f t="shared" si="92"/>
        <v>0</v>
      </c>
      <c r="AR286" s="17" t="s">
        <v>612</v>
      </c>
      <c r="AT286" s="17" t="s">
        <v>168</v>
      </c>
      <c r="AU286" s="17" t="s">
        <v>173</v>
      </c>
      <c r="AY286" s="17" t="s">
        <v>167</v>
      </c>
      <c r="BE286" s="110">
        <f t="shared" si="93"/>
        <v>0</v>
      </c>
      <c r="BF286" s="110">
        <f t="shared" si="94"/>
        <v>0</v>
      </c>
      <c r="BG286" s="110">
        <f t="shared" si="95"/>
        <v>0</v>
      </c>
      <c r="BH286" s="110">
        <f t="shared" si="96"/>
        <v>0</v>
      </c>
      <c r="BI286" s="110">
        <f t="shared" si="97"/>
        <v>0</v>
      </c>
      <c r="BJ286" s="17" t="s">
        <v>92</v>
      </c>
      <c r="BK286" s="110">
        <f t="shared" si="98"/>
        <v>0</v>
      </c>
      <c r="BL286" s="17" t="s">
        <v>612</v>
      </c>
      <c r="BM286" s="17" t="s">
        <v>710</v>
      </c>
    </row>
    <row r="287" spans="2:65" s="1" customFormat="1" ht="82.5" customHeight="1">
      <c r="B287" s="34"/>
      <c r="C287" s="171" t="s">
        <v>711</v>
      </c>
      <c r="D287" s="171" t="s">
        <v>168</v>
      </c>
      <c r="E287" s="172" t="s">
        <v>712</v>
      </c>
      <c r="F287" s="261" t="s">
        <v>713</v>
      </c>
      <c r="G287" s="261"/>
      <c r="H287" s="261"/>
      <c r="I287" s="261"/>
      <c r="J287" s="173" t="s">
        <v>697</v>
      </c>
      <c r="K287" s="174">
        <v>0</v>
      </c>
      <c r="L287" s="175">
        <v>0</v>
      </c>
      <c r="M287" s="262">
        <v>0</v>
      </c>
      <c r="N287" s="263"/>
      <c r="O287" s="263"/>
      <c r="P287" s="242">
        <f t="shared" si="86"/>
        <v>0</v>
      </c>
      <c r="Q287" s="242"/>
      <c r="R287" s="36"/>
      <c r="T287" s="176" t="s">
        <v>23</v>
      </c>
      <c r="U287" s="43" t="s">
        <v>47</v>
      </c>
      <c r="V287" s="123">
        <f t="shared" si="87"/>
        <v>0</v>
      </c>
      <c r="W287" s="123">
        <f t="shared" si="88"/>
        <v>0</v>
      </c>
      <c r="X287" s="123">
        <f t="shared" si="89"/>
        <v>0</v>
      </c>
      <c r="Y287" s="35"/>
      <c r="Z287" s="177">
        <f t="shared" si="90"/>
        <v>0</v>
      </c>
      <c r="AA287" s="177">
        <v>0</v>
      </c>
      <c r="AB287" s="177">
        <f t="shared" si="91"/>
        <v>0</v>
      </c>
      <c r="AC287" s="177">
        <v>0</v>
      </c>
      <c r="AD287" s="178">
        <f t="shared" si="92"/>
        <v>0</v>
      </c>
      <c r="AR287" s="17" t="s">
        <v>612</v>
      </c>
      <c r="AT287" s="17" t="s">
        <v>168</v>
      </c>
      <c r="AU287" s="17" t="s">
        <v>173</v>
      </c>
      <c r="AY287" s="17" t="s">
        <v>167</v>
      </c>
      <c r="BE287" s="110">
        <f t="shared" si="93"/>
        <v>0</v>
      </c>
      <c r="BF287" s="110">
        <f t="shared" si="94"/>
        <v>0</v>
      </c>
      <c r="BG287" s="110">
        <f t="shared" si="95"/>
        <v>0</v>
      </c>
      <c r="BH287" s="110">
        <f t="shared" si="96"/>
        <v>0</v>
      </c>
      <c r="BI287" s="110">
        <f t="shared" si="97"/>
        <v>0</v>
      </c>
      <c r="BJ287" s="17" t="s">
        <v>92</v>
      </c>
      <c r="BK287" s="110">
        <f t="shared" si="98"/>
        <v>0</v>
      </c>
      <c r="BL287" s="17" t="s">
        <v>612</v>
      </c>
      <c r="BM287" s="17" t="s">
        <v>714</v>
      </c>
    </row>
    <row r="288" spans="2:65" s="1" customFormat="1" ht="82.5" customHeight="1">
      <c r="B288" s="34"/>
      <c r="C288" s="171" t="s">
        <v>715</v>
      </c>
      <c r="D288" s="171" t="s">
        <v>168</v>
      </c>
      <c r="E288" s="172" t="s">
        <v>716</v>
      </c>
      <c r="F288" s="261" t="s">
        <v>717</v>
      </c>
      <c r="G288" s="261"/>
      <c r="H288" s="261"/>
      <c r="I288" s="261"/>
      <c r="J288" s="173" t="s">
        <v>697</v>
      </c>
      <c r="K288" s="174">
        <v>0</v>
      </c>
      <c r="L288" s="175">
        <v>0</v>
      </c>
      <c r="M288" s="262">
        <v>0</v>
      </c>
      <c r="N288" s="263"/>
      <c r="O288" s="263"/>
      <c r="P288" s="242">
        <f t="shared" si="86"/>
        <v>0</v>
      </c>
      <c r="Q288" s="242"/>
      <c r="R288" s="36"/>
      <c r="T288" s="176" t="s">
        <v>23</v>
      </c>
      <c r="U288" s="43" t="s">
        <v>47</v>
      </c>
      <c r="V288" s="123">
        <f t="shared" si="87"/>
        <v>0</v>
      </c>
      <c r="W288" s="123">
        <f t="shared" si="88"/>
        <v>0</v>
      </c>
      <c r="X288" s="123">
        <f t="shared" si="89"/>
        <v>0</v>
      </c>
      <c r="Y288" s="35"/>
      <c r="Z288" s="177">
        <f t="shared" si="90"/>
        <v>0</v>
      </c>
      <c r="AA288" s="177">
        <v>0</v>
      </c>
      <c r="AB288" s="177">
        <f t="shared" si="91"/>
        <v>0</v>
      </c>
      <c r="AC288" s="177">
        <v>0</v>
      </c>
      <c r="AD288" s="178">
        <f t="shared" si="92"/>
        <v>0</v>
      </c>
      <c r="AR288" s="17" t="s">
        <v>612</v>
      </c>
      <c r="AT288" s="17" t="s">
        <v>168</v>
      </c>
      <c r="AU288" s="17" t="s">
        <v>173</v>
      </c>
      <c r="AY288" s="17" t="s">
        <v>167</v>
      </c>
      <c r="BE288" s="110">
        <f t="shared" si="93"/>
        <v>0</v>
      </c>
      <c r="BF288" s="110">
        <f t="shared" si="94"/>
        <v>0</v>
      </c>
      <c r="BG288" s="110">
        <f t="shared" si="95"/>
        <v>0</v>
      </c>
      <c r="BH288" s="110">
        <f t="shared" si="96"/>
        <v>0</v>
      </c>
      <c r="BI288" s="110">
        <f t="shared" si="97"/>
        <v>0</v>
      </c>
      <c r="BJ288" s="17" t="s">
        <v>92</v>
      </c>
      <c r="BK288" s="110">
        <f t="shared" si="98"/>
        <v>0</v>
      </c>
      <c r="BL288" s="17" t="s">
        <v>612</v>
      </c>
      <c r="BM288" s="17" t="s">
        <v>718</v>
      </c>
    </row>
    <row r="289" spans="2:63" s="1" customFormat="1" ht="49.9" customHeight="1">
      <c r="B289" s="34"/>
      <c r="C289" s="35"/>
      <c r="D289" s="161" t="s">
        <v>719</v>
      </c>
      <c r="E289" s="35"/>
      <c r="F289" s="35"/>
      <c r="G289" s="35"/>
      <c r="H289" s="35"/>
      <c r="I289" s="35"/>
      <c r="J289" s="35"/>
      <c r="K289" s="35"/>
      <c r="L289" s="35"/>
      <c r="M289" s="259">
        <f>BK289</f>
        <v>0</v>
      </c>
      <c r="N289" s="260"/>
      <c r="O289" s="260"/>
      <c r="P289" s="260"/>
      <c r="Q289" s="260"/>
      <c r="R289" s="36"/>
      <c r="T289" s="144"/>
      <c r="U289" s="35"/>
      <c r="V289" s="35"/>
      <c r="W289" s="164">
        <f>SUM(W290:W294)</f>
        <v>0</v>
      </c>
      <c r="X289" s="164">
        <f>SUM(X290:X294)</f>
        <v>0</v>
      </c>
      <c r="Y289" s="35"/>
      <c r="Z289" s="35"/>
      <c r="AA289" s="35"/>
      <c r="AB289" s="35"/>
      <c r="AC289" s="35"/>
      <c r="AD289" s="77"/>
      <c r="AT289" s="17" t="s">
        <v>83</v>
      </c>
      <c r="AU289" s="17" t="s">
        <v>84</v>
      </c>
      <c r="AY289" s="17" t="s">
        <v>720</v>
      </c>
      <c r="BK289" s="110">
        <f>SUM(BK290:BK294)</f>
        <v>0</v>
      </c>
    </row>
    <row r="290" spans="2:63" s="1" customFormat="1" ht="22.35" customHeight="1">
      <c r="B290" s="34"/>
      <c r="C290" s="185" t="s">
        <v>23</v>
      </c>
      <c r="D290" s="185" t="s">
        <v>168</v>
      </c>
      <c r="E290" s="186" t="s">
        <v>23</v>
      </c>
      <c r="F290" s="241" t="s">
        <v>23</v>
      </c>
      <c r="G290" s="241"/>
      <c r="H290" s="241"/>
      <c r="I290" s="241"/>
      <c r="J290" s="187" t="s">
        <v>23</v>
      </c>
      <c r="K290" s="184"/>
      <c r="L290" s="184"/>
      <c r="M290" s="243"/>
      <c r="N290" s="244"/>
      <c r="O290" s="244"/>
      <c r="P290" s="242">
        <f>BK290</f>
        <v>0</v>
      </c>
      <c r="Q290" s="242"/>
      <c r="R290" s="36"/>
      <c r="T290" s="176" t="s">
        <v>23</v>
      </c>
      <c r="U290" s="188" t="s">
        <v>47</v>
      </c>
      <c r="V290" s="123">
        <f>L290+M290</f>
        <v>0</v>
      </c>
      <c r="W290" s="189">
        <f>L290*K290</f>
        <v>0</v>
      </c>
      <c r="X290" s="189">
        <f>M290*K290</f>
        <v>0</v>
      </c>
      <c r="Y290" s="35"/>
      <c r="Z290" s="35"/>
      <c r="AA290" s="35"/>
      <c r="AB290" s="35"/>
      <c r="AC290" s="35"/>
      <c r="AD290" s="77"/>
      <c r="AT290" s="17" t="s">
        <v>720</v>
      </c>
      <c r="AU290" s="17" t="s">
        <v>92</v>
      </c>
      <c r="AY290" s="17" t="s">
        <v>720</v>
      </c>
      <c r="BE290" s="110">
        <f>IF(U290="základní",P290,0)</f>
        <v>0</v>
      </c>
      <c r="BF290" s="110">
        <f>IF(U290="snížená",P290,0)</f>
        <v>0</v>
      </c>
      <c r="BG290" s="110">
        <f>IF(U290="zákl. přenesená",P290,0)</f>
        <v>0</v>
      </c>
      <c r="BH290" s="110">
        <f>IF(U290="sníž. přenesená",P290,0)</f>
        <v>0</v>
      </c>
      <c r="BI290" s="110">
        <f>IF(U290="nulová",P290,0)</f>
        <v>0</v>
      </c>
      <c r="BJ290" s="17" t="s">
        <v>92</v>
      </c>
      <c r="BK290" s="110">
        <f>V290*K290</f>
        <v>0</v>
      </c>
    </row>
    <row r="291" spans="2:63" s="1" customFormat="1" ht="22.35" customHeight="1">
      <c r="B291" s="34"/>
      <c r="C291" s="185" t="s">
        <v>23</v>
      </c>
      <c r="D291" s="185" t="s">
        <v>168</v>
      </c>
      <c r="E291" s="186" t="s">
        <v>23</v>
      </c>
      <c r="F291" s="241" t="s">
        <v>23</v>
      </c>
      <c r="G291" s="241"/>
      <c r="H291" s="241"/>
      <c r="I291" s="241"/>
      <c r="J291" s="187" t="s">
        <v>23</v>
      </c>
      <c r="K291" s="184"/>
      <c r="L291" s="184"/>
      <c r="M291" s="243"/>
      <c r="N291" s="244"/>
      <c r="O291" s="244"/>
      <c r="P291" s="242">
        <f>BK291</f>
        <v>0</v>
      </c>
      <c r="Q291" s="242"/>
      <c r="R291" s="36"/>
      <c r="T291" s="176" t="s">
        <v>23</v>
      </c>
      <c r="U291" s="188" t="s">
        <v>47</v>
      </c>
      <c r="V291" s="123">
        <f>L291+M291</f>
        <v>0</v>
      </c>
      <c r="W291" s="189">
        <f>L291*K291</f>
        <v>0</v>
      </c>
      <c r="X291" s="189">
        <f>M291*K291</f>
        <v>0</v>
      </c>
      <c r="Y291" s="35"/>
      <c r="Z291" s="35"/>
      <c r="AA291" s="35"/>
      <c r="AB291" s="35"/>
      <c r="AC291" s="35"/>
      <c r="AD291" s="77"/>
      <c r="AT291" s="17" t="s">
        <v>720</v>
      </c>
      <c r="AU291" s="17" t="s">
        <v>92</v>
      </c>
      <c r="AY291" s="17" t="s">
        <v>720</v>
      </c>
      <c r="BE291" s="110">
        <f>IF(U291="základní",P291,0)</f>
        <v>0</v>
      </c>
      <c r="BF291" s="110">
        <f>IF(U291="snížená",P291,0)</f>
        <v>0</v>
      </c>
      <c r="BG291" s="110">
        <f>IF(U291="zákl. přenesená",P291,0)</f>
        <v>0</v>
      </c>
      <c r="BH291" s="110">
        <f>IF(U291="sníž. přenesená",P291,0)</f>
        <v>0</v>
      </c>
      <c r="BI291" s="110">
        <f>IF(U291="nulová",P291,0)</f>
        <v>0</v>
      </c>
      <c r="BJ291" s="17" t="s">
        <v>92</v>
      </c>
      <c r="BK291" s="110">
        <f>V291*K291</f>
        <v>0</v>
      </c>
    </row>
    <row r="292" spans="2:63" s="1" customFormat="1" ht="22.35" customHeight="1">
      <c r="B292" s="34"/>
      <c r="C292" s="185" t="s">
        <v>23</v>
      </c>
      <c r="D292" s="185" t="s">
        <v>168</v>
      </c>
      <c r="E292" s="186" t="s">
        <v>23</v>
      </c>
      <c r="F292" s="241" t="s">
        <v>23</v>
      </c>
      <c r="G292" s="241"/>
      <c r="H292" s="241"/>
      <c r="I292" s="241"/>
      <c r="J292" s="187" t="s">
        <v>23</v>
      </c>
      <c r="K292" s="184"/>
      <c r="L292" s="184"/>
      <c r="M292" s="243"/>
      <c r="N292" s="244"/>
      <c r="O292" s="244"/>
      <c r="P292" s="242">
        <f>BK292</f>
        <v>0</v>
      </c>
      <c r="Q292" s="242"/>
      <c r="R292" s="36"/>
      <c r="T292" s="176" t="s">
        <v>23</v>
      </c>
      <c r="U292" s="188" t="s">
        <v>47</v>
      </c>
      <c r="V292" s="123">
        <f>L292+M292</f>
        <v>0</v>
      </c>
      <c r="W292" s="189">
        <f>L292*K292</f>
        <v>0</v>
      </c>
      <c r="X292" s="189">
        <f>M292*K292</f>
        <v>0</v>
      </c>
      <c r="Y292" s="35"/>
      <c r="Z292" s="35"/>
      <c r="AA292" s="35"/>
      <c r="AB292" s="35"/>
      <c r="AC292" s="35"/>
      <c r="AD292" s="77"/>
      <c r="AT292" s="17" t="s">
        <v>720</v>
      </c>
      <c r="AU292" s="17" t="s">
        <v>92</v>
      </c>
      <c r="AY292" s="17" t="s">
        <v>720</v>
      </c>
      <c r="BE292" s="110">
        <f>IF(U292="základní",P292,0)</f>
        <v>0</v>
      </c>
      <c r="BF292" s="110">
        <f>IF(U292="snížená",P292,0)</f>
        <v>0</v>
      </c>
      <c r="BG292" s="110">
        <f>IF(U292="zákl. přenesená",P292,0)</f>
        <v>0</v>
      </c>
      <c r="BH292" s="110">
        <f>IF(U292="sníž. přenesená",P292,0)</f>
        <v>0</v>
      </c>
      <c r="BI292" s="110">
        <f>IF(U292="nulová",P292,0)</f>
        <v>0</v>
      </c>
      <c r="BJ292" s="17" t="s">
        <v>92</v>
      </c>
      <c r="BK292" s="110">
        <f>V292*K292</f>
        <v>0</v>
      </c>
    </row>
    <row r="293" spans="2:63" s="1" customFormat="1" ht="22.35" customHeight="1">
      <c r="B293" s="34"/>
      <c r="C293" s="185" t="s">
        <v>23</v>
      </c>
      <c r="D293" s="185" t="s">
        <v>168</v>
      </c>
      <c r="E293" s="186" t="s">
        <v>23</v>
      </c>
      <c r="F293" s="241" t="s">
        <v>23</v>
      </c>
      <c r="G293" s="241"/>
      <c r="H293" s="241"/>
      <c r="I293" s="241"/>
      <c r="J293" s="187" t="s">
        <v>23</v>
      </c>
      <c r="K293" s="184"/>
      <c r="L293" s="184"/>
      <c r="M293" s="243"/>
      <c r="N293" s="244"/>
      <c r="O293" s="244"/>
      <c r="P293" s="242">
        <f>BK293</f>
        <v>0</v>
      </c>
      <c r="Q293" s="242"/>
      <c r="R293" s="36"/>
      <c r="T293" s="176" t="s">
        <v>23</v>
      </c>
      <c r="U293" s="188" t="s">
        <v>47</v>
      </c>
      <c r="V293" s="123">
        <f>L293+M293</f>
        <v>0</v>
      </c>
      <c r="W293" s="189">
        <f>L293*K293</f>
        <v>0</v>
      </c>
      <c r="X293" s="189">
        <f>M293*K293</f>
        <v>0</v>
      </c>
      <c r="Y293" s="35"/>
      <c r="Z293" s="35"/>
      <c r="AA293" s="35"/>
      <c r="AB293" s="35"/>
      <c r="AC293" s="35"/>
      <c r="AD293" s="77"/>
      <c r="AT293" s="17" t="s">
        <v>720</v>
      </c>
      <c r="AU293" s="17" t="s">
        <v>92</v>
      </c>
      <c r="AY293" s="17" t="s">
        <v>720</v>
      </c>
      <c r="BE293" s="110">
        <f>IF(U293="základní",P293,0)</f>
        <v>0</v>
      </c>
      <c r="BF293" s="110">
        <f>IF(U293="snížená",P293,0)</f>
        <v>0</v>
      </c>
      <c r="BG293" s="110">
        <f>IF(U293="zákl. přenesená",P293,0)</f>
        <v>0</v>
      </c>
      <c r="BH293" s="110">
        <f>IF(U293="sníž. přenesená",P293,0)</f>
        <v>0</v>
      </c>
      <c r="BI293" s="110">
        <f>IF(U293="nulová",P293,0)</f>
        <v>0</v>
      </c>
      <c r="BJ293" s="17" t="s">
        <v>92</v>
      </c>
      <c r="BK293" s="110">
        <f>V293*K293</f>
        <v>0</v>
      </c>
    </row>
    <row r="294" spans="2:63" s="1" customFormat="1" ht="22.35" customHeight="1">
      <c r="B294" s="34"/>
      <c r="C294" s="185" t="s">
        <v>23</v>
      </c>
      <c r="D294" s="185" t="s">
        <v>168</v>
      </c>
      <c r="E294" s="186" t="s">
        <v>23</v>
      </c>
      <c r="F294" s="241" t="s">
        <v>23</v>
      </c>
      <c r="G294" s="241"/>
      <c r="H294" s="241"/>
      <c r="I294" s="241"/>
      <c r="J294" s="187" t="s">
        <v>23</v>
      </c>
      <c r="K294" s="184"/>
      <c r="L294" s="184"/>
      <c r="M294" s="243"/>
      <c r="N294" s="244"/>
      <c r="O294" s="244"/>
      <c r="P294" s="242">
        <f>BK294</f>
        <v>0</v>
      </c>
      <c r="Q294" s="242"/>
      <c r="R294" s="36"/>
      <c r="T294" s="176" t="s">
        <v>23</v>
      </c>
      <c r="U294" s="188" t="s">
        <v>47</v>
      </c>
      <c r="V294" s="190">
        <f>L294+M294</f>
        <v>0</v>
      </c>
      <c r="W294" s="191">
        <f>L294*K294</f>
        <v>0</v>
      </c>
      <c r="X294" s="191">
        <f>M294*K294</f>
        <v>0</v>
      </c>
      <c r="Y294" s="55"/>
      <c r="Z294" s="55"/>
      <c r="AA294" s="55"/>
      <c r="AB294" s="55"/>
      <c r="AC294" s="55"/>
      <c r="AD294" s="57"/>
      <c r="AT294" s="17" t="s">
        <v>720</v>
      </c>
      <c r="AU294" s="17" t="s">
        <v>92</v>
      </c>
      <c r="AY294" s="17" t="s">
        <v>720</v>
      </c>
      <c r="BE294" s="110">
        <f>IF(U294="základní",P294,0)</f>
        <v>0</v>
      </c>
      <c r="BF294" s="110">
        <f>IF(U294="snížená",P294,0)</f>
        <v>0</v>
      </c>
      <c r="BG294" s="110">
        <f>IF(U294="zákl. přenesená",P294,0)</f>
        <v>0</v>
      </c>
      <c r="BH294" s="110">
        <f>IF(U294="sníž. přenesená",P294,0)</f>
        <v>0</v>
      </c>
      <c r="BI294" s="110">
        <f>IF(U294="nulová",P294,0)</f>
        <v>0</v>
      </c>
      <c r="BJ294" s="17" t="s">
        <v>92</v>
      </c>
      <c r="BK294" s="110">
        <f>V294*K294</f>
        <v>0</v>
      </c>
    </row>
    <row r="295" spans="2:63" s="1" customFormat="1" ht="6.95" customHeight="1">
      <c r="B295" s="58"/>
      <c r="C295" s="59"/>
      <c r="D295" s="59"/>
      <c r="E295" s="59"/>
      <c r="F295" s="59"/>
      <c r="G295" s="59"/>
      <c r="H295" s="59"/>
      <c r="I295" s="59"/>
      <c r="J295" s="59"/>
      <c r="K295" s="59"/>
      <c r="L295" s="59"/>
      <c r="M295" s="59"/>
      <c r="N295" s="59"/>
      <c r="O295" s="59"/>
      <c r="P295" s="59"/>
      <c r="Q295" s="59"/>
      <c r="R295" s="60"/>
    </row>
  </sheetData>
  <sheetProtection password="CC35" sheet="1" objects="1" scenarios="1" formatCells="0" formatColumns="0" formatRows="0" sort="0" autoFilter="0"/>
  <mergeCells count="564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29:P29"/>
    <mergeCell ref="M30:P30"/>
    <mergeCell ref="M32:P32"/>
    <mergeCell ref="H34:J34"/>
    <mergeCell ref="M34:P34"/>
    <mergeCell ref="H35:J35"/>
    <mergeCell ref="M35:P35"/>
    <mergeCell ref="H36:J36"/>
    <mergeCell ref="M36:P36"/>
    <mergeCell ref="H37:J37"/>
    <mergeCell ref="M37:P37"/>
    <mergeCell ref="H38:J38"/>
    <mergeCell ref="M38:P38"/>
    <mergeCell ref="L40:P40"/>
    <mergeCell ref="C76:Q76"/>
    <mergeCell ref="F78:P78"/>
    <mergeCell ref="F79:P79"/>
    <mergeCell ref="M81:P81"/>
    <mergeCell ref="M83:Q83"/>
    <mergeCell ref="M84:Q84"/>
    <mergeCell ref="C86:G86"/>
    <mergeCell ref="H86:J86"/>
    <mergeCell ref="K86:L86"/>
    <mergeCell ref="M86:Q86"/>
    <mergeCell ref="H88:J88"/>
    <mergeCell ref="K88:L88"/>
    <mergeCell ref="M88:Q88"/>
    <mergeCell ref="H89:J89"/>
    <mergeCell ref="K89:L89"/>
    <mergeCell ref="M89:Q89"/>
    <mergeCell ref="H90:J90"/>
    <mergeCell ref="K90:L90"/>
    <mergeCell ref="M90:Q90"/>
    <mergeCell ref="H91:J91"/>
    <mergeCell ref="K91:L91"/>
    <mergeCell ref="M91:Q91"/>
    <mergeCell ref="H92:J92"/>
    <mergeCell ref="K92:L92"/>
    <mergeCell ref="M92:Q92"/>
    <mergeCell ref="H93:J93"/>
    <mergeCell ref="K93:L93"/>
    <mergeCell ref="M93:Q93"/>
    <mergeCell ref="H94:J94"/>
    <mergeCell ref="K94:L94"/>
    <mergeCell ref="M94:Q94"/>
    <mergeCell ref="H95:J95"/>
    <mergeCell ref="K95:L95"/>
    <mergeCell ref="M95:Q95"/>
    <mergeCell ref="H96:J96"/>
    <mergeCell ref="K96:L96"/>
    <mergeCell ref="M96:Q96"/>
    <mergeCell ref="H97:J97"/>
    <mergeCell ref="K97:L97"/>
    <mergeCell ref="M97:Q97"/>
    <mergeCell ref="H98:J98"/>
    <mergeCell ref="K98:L98"/>
    <mergeCell ref="M98:Q98"/>
    <mergeCell ref="H99:J99"/>
    <mergeCell ref="K99:L99"/>
    <mergeCell ref="M99:Q99"/>
    <mergeCell ref="H100:J100"/>
    <mergeCell ref="K100:L100"/>
    <mergeCell ref="M100:Q100"/>
    <mergeCell ref="H101:J101"/>
    <mergeCell ref="K101:L101"/>
    <mergeCell ref="M101:Q101"/>
    <mergeCell ref="H102:J102"/>
    <mergeCell ref="K102:L102"/>
    <mergeCell ref="M102:Q102"/>
    <mergeCell ref="H103:J103"/>
    <mergeCell ref="K103:L103"/>
    <mergeCell ref="M103:Q103"/>
    <mergeCell ref="H104:J104"/>
    <mergeCell ref="K104:L104"/>
    <mergeCell ref="M104:Q104"/>
    <mergeCell ref="M106:Q106"/>
    <mergeCell ref="D107:H107"/>
    <mergeCell ref="M107:Q107"/>
    <mergeCell ref="D108:H108"/>
    <mergeCell ref="M108:Q108"/>
    <mergeCell ref="D109:H109"/>
    <mergeCell ref="M109:Q109"/>
    <mergeCell ref="D110:H110"/>
    <mergeCell ref="M110:Q110"/>
    <mergeCell ref="D111:H111"/>
    <mergeCell ref="M111:Q111"/>
    <mergeCell ref="M112:Q112"/>
    <mergeCell ref="L114:Q114"/>
    <mergeCell ref="C120:Q120"/>
    <mergeCell ref="F122:P122"/>
    <mergeCell ref="F123:P123"/>
    <mergeCell ref="M125:P125"/>
    <mergeCell ref="M127:Q127"/>
    <mergeCell ref="M128:Q128"/>
    <mergeCell ref="F130:I130"/>
    <mergeCell ref="P130:Q130"/>
    <mergeCell ref="M130:O130"/>
    <mergeCell ref="F135:I135"/>
    <mergeCell ref="P135:Q135"/>
    <mergeCell ref="M135:O135"/>
    <mergeCell ref="F136:I136"/>
    <mergeCell ref="P136:Q136"/>
    <mergeCell ref="M136:O136"/>
    <mergeCell ref="F137:I137"/>
    <mergeCell ref="P137:Q137"/>
    <mergeCell ref="M137:O137"/>
    <mergeCell ref="F140:I140"/>
    <mergeCell ref="P140:Q140"/>
    <mergeCell ref="M140:O140"/>
    <mergeCell ref="F141:I141"/>
    <mergeCell ref="F143:I143"/>
    <mergeCell ref="P143:Q143"/>
    <mergeCell ref="M143:O143"/>
    <mergeCell ref="F144:I144"/>
    <mergeCell ref="P144:Q144"/>
    <mergeCell ref="M144:O144"/>
    <mergeCell ref="F145:I145"/>
    <mergeCell ref="P145:Q145"/>
    <mergeCell ref="M145:O145"/>
    <mergeCell ref="F146:I146"/>
    <mergeCell ref="P146:Q146"/>
    <mergeCell ref="M146:O146"/>
    <mergeCell ref="F147:I147"/>
    <mergeCell ref="P147:Q147"/>
    <mergeCell ref="M147:O147"/>
    <mergeCell ref="F148:I148"/>
    <mergeCell ref="P148:Q148"/>
    <mergeCell ref="M148:O148"/>
    <mergeCell ref="F149:I149"/>
    <mergeCell ref="P149:Q149"/>
    <mergeCell ref="M149:O149"/>
    <mergeCell ref="F150:I150"/>
    <mergeCell ref="P150:Q150"/>
    <mergeCell ref="M150:O150"/>
    <mergeCell ref="F151:I151"/>
    <mergeCell ref="P151:Q151"/>
    <mergeCell ref="M151:O151"/>
    <mergeCell ref="F152:I152"/>
    <mergeCell ref="P152:Q152"/>
    <mergeCell ref="M152:O152"/>
    <mergeCell ref="F153:I153"/>
    <mergeCell ref="P153:Q153"/>
    <mergeCell ref="M153:O153"/>
    <mergeCell ref="F154:I154"/>
    <mergeCell ref="P154:Q154"/>
    <mergeCell ref="M154:O154"/>
    <mergeCell ref="F155:I155"/>
    <mergeCell ref="P155:Q155"/>
    <mergeCell ref="M155:O155"/>
    <mergeCell ref="F156:I156"/>
    <mergeCell ref="P156:Q156"/>
    <mergeCell ref="M156:O156"/>
    <mergeCell ref="F157:I157"/>
    <mergeCell ref="P157:Q157"/>
    <mergeCell ref="M157:O157"/>
    <mergeCell ref="F158:I158"/>
    <mergeCell ref="P158:Q158"/>
    <mergeCell ref="M158:O158"/>
    <mergeCell ref="F159:I159"/>
    <mergeCell ref="P159:Q159"/>
    <mergeCell ref="M159:O159"/>
    <mergeCell ref="F160:I160"/>
    <mergeCell ref="P160:Q160"/>
    <mergeCell ref="M160:O160"/>
    <mergeCell ref="F161:I161"/>
    <mergeCell ref="P161:Q161"/>
    <mergeCell ref="M161:O161"/>
    <mergeCell ref="F162:I162"/>
    <mergeCell ref="P162:Q162"/>
    <mergeCell ref="M162:O162"/>
    <mergeCell ref="F163:I163"/>
    <mergeCell ref="P163:Q163"/>
    <mergeCell ref="M163:O163"/>
    <mergeCell ref="F164:I164"/>
    <mergeCell ref="P164:Q164"/>
    <mergeCell ref="M164:O164"/>
    <mergeCell ref="F165:I165"/>
    <mergeCell ref="P165:Q165"/>
    <mergeCell ref="M165:O165"/>
    <mergeCell ref="F166:I166"/>
    <mergeCell ref="P166:Q166"/>
    <mergeCell ref="M166:O166"/>
    <mergeCell ref="F167:I167"/>
    <mergeCell ref="P167:Q167"/>
    <mergeCell ref="M167:O167"/>
    <mergeCell ref="F168:I168"/>
    <mergeCell ref="P168:Q168"/>
    <mergeCell ref="M168:O168"/>
    <mergeCell ref="F169:I169"/>
    <mergeCell ref="P169:Q169"/>
    <mergeCell ref="M169:O169"/>
    <mergeCell ref="F170:I170"/>
    <mergeCell ref="P170:Q170"/>
    <mergeCell ref="M170:O170"/>
    <mergeCell ref="F171:I171"/>
    <mergeCell ref="P171:Q171"/>
    <mergeCell ref="M171:O171"/>
    <mergeCell ref="F172:I172"/>
    <mergeCell ref="P172:Q172"/>
    <mergeCell ref="M172:O172"/>
    <mergeCell ref="F173:I173"/>
    <mergeCell ref="P173:Q173"/>
    <mergeCell ref="M173:O173"/>
    <mergeCell ref="F174:I174"/>
    <mergeCell ref="P174:Q174"/>
    <mergeCell ref="M174:O174"/>
    <mergeCell ref="F175:I175"/>
    <mergeCell ref="P175:Q175"/>
    <mergeCell ref="M175:O175"/>
    <mergeCell ref="F176:I176"/>
    <mergeCell ref="P176:Q176"/>
    <mergeCell ref="M176:O176"/>
    <mergeCell ref="F177:I177"/>
    <mergeCell ref="P177:Q177"/>
    <mergeCell ref="M177:O177"/>
    <mergeCell ref="F178:I178"/>
    <mergeCell ref="P178:Q178"/>
    <mergeCell ref="M178:O178"/>
    <mergeCell ref="F179:I179"/>
    <mergeCell ref="P179:Q179"/>
    <mergeCell ref="M179:O179"/>
    <mergeCell ref="F180:I180"/>
    <mergeCell ref="P180:Q180"/>
    <mergeCell ref="M180:O180"/>
    <mergeCell ref="F181:I181"/>
    <mergeCell ref="P181:Q181"/>
    <mergeCell ref="M181:O181"/>
    <mergeCell ref="F182:I182"/>
    <mergeCell ref="P182:Q182"/>
    <mergeCell ref="M182:O182"/>
    <mergeCell ref="F183:I183"/>
    <mergeCell ref="P183:Q183"/>
    <mergeCell ref="M183:O183"/>
    <mergeCell ref="F184:I184"/>
    <mergeCell ref="P184:Q184"/>
    <mergeCell ref="M184:O184"/>
    <mergeCell ref="F185:I185"/>
    <mergeCell ref="P185:Q185"/>
    <mergeCell ref="M185:O185"/>
    <mergeCell ref="F186:I186"/>
    <mergeCell ref="P186:Q186"/>
    <mergeCell ref="M186:O186"/>
    <mergeCell ref="F187:I187"/>
    <mergeCell ref="P187:Q187"/>
    <mergeCell ref="M187:O187"/>
    <mergeCell ref="F188:I188"/>
    <mergeCell ref="P188:Q188"/>
    <mergeCell ref="M188:O188"/>
    <mergeCell ref="F189:I189"/>
    <mergeCell ref="P189:Q189"/>
    <mergeCell ref="M189:O189"/>
    <mergeCell ref="F190:I190"/>
    <mergeCell ref="P190:Q190"/>
    <mergeCell ref="M190:O190"/>
    <mergeCell ref="F191:I191"/>
    <mergeCell ref="P191:Q191"/>
    <mergeCell ref="M191:O191"/>
    <mergeCell ref="F192:I192"/>
    <mergeCell ref="P192:Q192"/>
    <mergeCell ref="M192:O192"/>
    <mergeCell ref="F193:I193"/>
    <mergeCell ref="P193:Q193"/>
    <mergeCell ref="M193:O193"/>
    <mergeCell ref="F194:I194"/>
    <mergeCell ref="P194:Q194"/>
    <mergeCell ref="M194:O194"/>
    <mergeCell ref="F195:I195"/>
    <mergeCell ref="P195:Q195"/>
    <mergeCell ref="M195:O195"/>
    <mergeCell ref="F196:I196"/>
    <mergeCell ref="P196:Q196"/>
    <mergeCell ref="M196:O196"/>
    <mergeCell ref="F197:I197"/>
    <mergeCell ref="P197:Q197"/>
    <mergeCell ref="M197:O197"/>
    <mergeCell ref="F198:I198"/>
    <mergeCell ref="P198:Q198"/>
    <mergeCell ref="M198:O198"/>
    <mergeCell ref="F199:I199"/>
    <mergeCell ref="P199:Q199"/>
    <mergeCell ref="M199:O199"/>
    <mergeCell ref="F200:I200"/>
    <mergeCell ref="P200:Q200"/>
    <mergeCell ref="M200:O200"/>
    <mergeCell ref="F201:I201"/>
    <mergeCell ref="P201:Q201"/>
    <mergeCell ref="M201:O201"/>
    <mergeCell ref="F202:I202"/>
    <mergeCell ref="P202:Q202"/>
    <mergeCell ref="M202:O202"/>
    <mergeCell ref="F203:I203"/>
    <mergeCell ref="P203:Q203"/>
    <mergeCell ref="M203:O203"/>
    <mergeCell ref="F204:I204"/>
    <mergeCell ref="P204:Q204"/>
    <mergeCell ref="M204:O204"/>
    <mergeCell ref="F205:I205"/>
    <mergeCell ref="P205:Q205"/>
    <mergeCell ref="M205:O205"/>
    <mergeCell ref="F206:I206"/>
    <mergeCell ref="P206:Q206"/>
    <mergeCell ref="M206:O206"/>
    <mergeCell ref="F207:I207"/>
    <mergeCell ref="P207:Q207"/>
    <mergeCell ref="M207:O207"/>
    <mergeCell ref="F208:I208"/>
    <mergeCell ref="P208:Q208"/>
    <mergeCell ref="M208:O208"/>
    <mergeCell ref="F209:I209"/>
    <mergeCell ref="P209:Q209"/>
    <mergeCell ref="M209:O209"/>
    <mergeCell ref="F210:I210"/>
    <mergeCell ref="P210:Q210"/>
    <mergeCell ref="M210:O210"/>
    <mergeCell ref="F211:I211"/>
    <mergeCell ref="P211:Q211"/>
    <mergeCell ref="M211:O211"/>
    <mergeCell ref="F212:I212"/>
    <mergeCell ref="F213:I213"/>
    <mergeCell ref="P213:Q213"/>
    <mergeCell ref="M213:O213"/>
    <mergeCell ref="F214:I214"/>
    <mergeCell ref="P214:Q214"/>
    <mergeCell ref="M214:O214"/>
    <mergeCell ref="F215:I215"/>
    <mergeCell ref="P215:Q215"/>
    <mergeCell ref="M215:O215"/>
    <mergeCell ref="F216:I216"/>
    <mergeCell ref="P216:Q216"/>
    <mergeCell ref="M216:O216"/>
    <mergeCell ref="F217:I217"/>
    <mergeCell ref="F218:I218"/>
    <mergeCell ref="P218:Q218"/>
    <mergeCell ref="M218:O218"/>
    <mergeCell ref="F219:I219"/>
    <mergeCell ref="P219:Q219"/>
    <mergeCell ref="M219:O219"/>
    <mergeCell ref="F220:I220"/>
    <mergeCell ref="P220:Q220"/>
    <mergeCell ref="M220:O220"/>
    <mergeCell ref="F221:I221"/>
    <mergeCell ref="P221:Q221"/>
    <mergeCell ref="M221:O221"/>
    <mergeCell ref="F222:I222"/>
    <mergeCell ref="P222:Q222"/>
    <mergeCell ref="M222:O222"/>
    <mergeCell ref="F223:I223"/>
    <mergeCell ref="P223:Q223"/>
    <mergeCell ref="M223:O223"/>
    <mergeCell ref="F226:I226"/>
    <mergeCell ref="P226:Q226"/>
    <mergeCell ref="M226:O226"/>
    <mergeCell ref="F227:I227"/>
    <mergeCell ref="P227:Q227"/>
    <mergeCell ref="M227:O227"/>
    <mergeCell ref="F228:I228"/>
    <mergeCell ref="P228:Q228"/>
    <mergeCell ref="M228:O228"/>
    <mergeCell ref="F229:I229"/>
    <mergeCell ref="P229:Q229"/>
    <mergeCell ref="M229:O229"/>
    <mergeCell ref="F230:I230"/>
    <mergeCell ref="P230:Q230"/>
    <mergeCell ref="M230:O230"/>
    <mergeCell ref="F231:I231"/>
    <mergeCell ref="P231:Q231"/>
    <mergeCell ref="M231:O231"/>
    <mergeCell ref="F232:I232"/>
    <mergeCell ref="P232:Q232"/>
    <mergeCell ref="M232:O232"/>
    <mergeCell ref="F233:I233"/>
    <mergeCell ref="P233:Q233"/>
    <mergeCell ref="M233:O233"/>
    <mergeCell ref="F235:I235"/>
    <mergeCell ref="P235:Q235"/>
    <mergeCell ref="M235:O235"/>
    <mergeCell ref="F236:I236"/>
    <mergeCell ref="P236:Q236"/>
    <mergeCell ref="M236:O236"/>
    <mergeCell ref="F237:I237"/>
    <mergeCell ref="P237:Q237"/>
    <mergeCell ref="M237:O237"/>
    <mergeCell ref="F238:I238"/>
    <mergeCell ref="P238:Q238"/>
    <mergeCell ref="M238:O238"/>
    <mergeCell ref="F239:I239"/>
    <mergeCell ref="P239:Q239"/>
    <mergeCell ref="M239:O239"/>
    <mergeCell ref="F240:I240"/>
    <mergeCell ref="P240:Q240"/>
    <mergeCell ref="M240:O240"/>
    <mergeCell ref="F241:I241"/>
    <mergeCell ref="P241:Q241"/>
    <mergeCell ref="M241:O241"/>
    <mergeCell ref="F242:I242"/>
    <mergeCell ref="P242:Q242"/>
    <mergeCell ref="M242:O242"/>
    <mergeCell ref="F243:I243"/>
    <mergeCell ref="P243:Q243"/>
    <mergeCell ref="M243:O243"/>
    <mergeCell ref="F244:I244"/>
    <mergeCell ref="P244:Q244"/>
    <mergeCell ref="M244:O244"/>
    <mergeCell ref="F245:I245"/>
    <mergeCell ref="P245:Q245"/>
    <mergeCell ref="M245:O245"/>
    <mergeCell ref="F246:I246"/>
    <mergeCell ref="P246:Q246"/>
    <mergeCell ref="M246:O246"/>
    <mergeCell ref="F247:I247"/>
    <mergeCell ref="P247:Q247"/>
    <mergeCell ref="M247:O247"/>
    <mergeCell ref="F248:I248"/>
    <mergeCell ref="P248:Q248"/>
    <mergeCell ref="M248:O248"/>
    <mergeCell ref="F249:I249"/>
    <mergeCell ref="P249:Q249"/>
    <mergeCell ref="M249:O249"/>
    <mergeCell ref="F250:I250"/>
    <mergeCell ref="P250:Q250"/>
    <mergeCell ref="M250:O250"/>
    <mergeCell ref="F251:I251"/>
    <mergeCell ref="P251:Q251"/>
    <mergeCell ref="M251:O251"/>
    <mergeCell ref="F252:I252"/>
    <mergeCell ref="P252:Q252"/>
    <mergeCell ref="M252:O252"/>
    <mergeCell ref="F253:I253"/>
    <mergeCell ref="P253:Q253"/>
    <mergeCell ref="M253:O253"/>
    <mergeCell ref="F254:I254"/>
    <mergeCell ref="P254:Q254"/>
    <mergeCell ref="M254:O254"/>
    <mergeCell ref="F257:I257"/>
    <mergeCell ref="P257:Q257"/>
    <mergeCell ref="M257:O257"/>
    <mergeCell ref="F258:I258"/>
    <mergeCell ref="P258:Q258"/>
    <mergeCell ref="M258:O258"/>
    <mergeCell ref="F259:I259"/>
    <mergeCell ref="P259:Q259"/>
    <mergeCell ref="M259:O259"/>
    <mergeCell ref="F260:I260"/>
    <mergeCell ref="P260:Q260"/>
    <mergeCell ref="M260:O260"/>
    <mergeCell ref="F262:I262"/>
    <mergeCell ref="P262:Q262"/>
    <mergeCell ref="M262:O262"/>
    <mergeCell ref="F264:I264"/>
    <mergeCell ref="P264:Q264"/>
    <mergeCell ref="M264:O264"/>
    <mergeCell ref="F265:I265"/>
    <mergeCell ref="P265:Q265"/>
    <mergeCell ref="M265:O265"/>
    <mergeCell ref="F266:I266"/>
    <mergeCell ref="P266:Q266"/>
    <mergeCell ref="M266:O266"/>
    <mergeCell ref="F268:I268"/>
    <mergeCell ref="P268:Q268"/>
    <mergeCell ref="M268:O268"/>
    <mergeCell ref="F269:I269"/>
    <mergeCell ref="P269:Q269"/>
    <mergeCell ref="M269:O269"/>
    <mergeCell ref="F270:I270"/>
    <mergeCell ref="F271:I271"/>
    <mergeCell ref="P271:Q271"/>
    <mergeCell ref="M271:O271"/>
    <mergeCell ref="F272:I272"/>
    <mergeCell ref="F273:I273"/>
    <mergeCell ref="P273:Q273"/>
    <mergeCell ref="M273:O273"/>
    <mergeCell ref="F274:I274"/>
    <mergeCell ref="P274:Q274"/>
    <mergeCell ref="M274:O274"/>
    <mergeCell ref="F275:I275"/>
    <mergeCell ref="P275:Q275"/>
    <mergeCell ref="M275:O275"/>
    <mergeCell ref="F276:I276"/>
    <mergeCell ref="P276:Q276"/>
    <mergeCell ref="M276:O276"/>
    <mergeCell ref="F277:I277"/>
    <mergeCell ref="P277:Q277"/>
    <mergeCell ref="M277:O277"/>
    <mergeCell ref="F278:I278"/>
    <mergeCell ref="P278:Q278"/>
    <mergeCell ref="M278:O278"/>
    <mergeCell ref="F279:I279"/>
    <mergeCell ref="P279:Q279"/>
    <mergeCell ref="M279:O279"/>
    <mergeCell ref="F280:I280"/>
    <mergeCell ref="P280:Q280"/>
    <mergeCell ref="M280:O280"/>
    <mergeCell ref="F281:I281"/>
    <mergeCell ref="P281:Q281"/>
    <mergeCell ref="M281:O281"/>
    <mergeCell ref="F283:I283"/>
    <mergeCell ref="P283:Q283"/>
    <mergeCell ref="M283:O283"/>
    <mergeCell ref="F284:I284"/>
    <mergeCell ref="P284:Q284"/>
    <mergeCell ref="M284:O284"/>
    <mergeCell ref="F285:I285"/>
    <mergeCell ref="P285:Q285"/>
    <mergeCell ref="M285:O285"/>
    <mergeCell ref="F286:I286"/>
    <mergeCell ref="P286:Q286"/>
    <mergeCell ref="M286:O286"/>
    <mergeCell ref="F287:I287"/>
    <mergeCell ref="P287:Q287"/>
    <mergeCell ref="M287:O287"/>
    <mergeCell ref="F288:I288"/>
    <mergeCell ref="P288:Q288"/>
    <mergeCell ref="M288:O288"/>
    <mergeCell ref="M289:Q289"/>
    <mergeCell ref="F290:I290"/>
    <mergeCell ref="P290:Q290"/>
    <mergeCell ref="M290:O290"/>
    <mergeCell ref="F291:I291"/>
    <mergeCell ref="P291:Q291"/>
    <mergeCell ref="M291:O291"/>
    <mergeCell ref="F292:I292"/>
    <mergeCell ref="P292:Q292"/>
    <mergeCell ref="M292:O292"/>
    <mergeCell ref="H1:K1"/>
    <mergeCell ref="S2:AF2"/>
    <mergeCell ref="F293:I293"/>
    <mergeCell ref="P293:Q293"/>
    <mergeCell ref="M293:O293"/>
    <mergeCell ref="F294:I294"/>
    <mergeCell ref="P294:Q294"/>
    <mergeCell ref="M294:O294"/>
    <mergeCell ref="M131:Q131"/>
    <mergeCell ref="M132:Q132"/>
    <mergeCell ref="M133:Q133"/>
    <mergeCell ref="M134:Q134"/>
    <mergeCell ref="M138:Q138"/>
    <mergeCell ref="M139:Q139"/>
    <mergeCell ref="M142:Q142"/>
    <mergeCell ref="M224:Q224"/>
    <mergeCell ref="M225:Q225"/>
    <mergeCell ref="M234:Q234"/>
    <mergeCell ref="M255:Q255"/>
    <mergeCell ref="M256:Q256"/>
    <mergeCell ref="M261:Q261"/>
    <mergeCell ref="M263:Q263"/>
    <mergeCell ref="M267:Q267"/>
    <mergeCell ref="M282:Q282"/>
  </mergeCells>
  <dataValidations count="2">
    <dataValidation type="list" allowBlank="1" showInputMessage="1" showErrorMessage="1" error="Povoleny jsou hodnoty K, M." sqref="D290:D295">
      <formula1>"K, M"</formula1>
    </dataValidation>
    <dataValidation type="list" allowBlank="1" showInputMessage="1" showErrorMessage="1" error="Povoleny jsou hodnoty základní, snížená, zákl. přenesená, sníž. přenesená, nulová." sqref="U290:U295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6" display="2) Rekapitulace rozpočtu"/>
    <hyperlink ref="L1" location="C130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87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4" width="20" hidden="1" customWidth="1"/>
    <col min="25" max="25" width="12.33203125" hidden="1" customWidth="1"/>
    <col min="26" max="26" width="16.33203125" hidden="1" customWidth="1"/>
    <col min="27" max="27" width="12.33203125" hidden="1" customWidth="1"/>
    <col min="28" max="28" width="15" hidden="1" customWidth="1"/>
    <col min="29" max="29" width="11" hidden="1" customWidth="1"/>
    <col min="30" max="30" width="15" hidden="1" customWidth="1"/>
    <col min="31" max="31" width="16.33203125" hidden="1" customWidth="1"/>
    <col min="44" max="65" width="9.33203125" hidden="1"/>
  </cols>
  <sheetData>
    <row r="1" spans="1:66" ht="21.75" customHeight="1">
      <c r="A1" s="119"/>
      <c r="B1" s="11"/>
      <c r="C1" s="11"/>
      <c r="D1" s="12" t="s">
        <v>1</v>
      </c>
      <c r="E1" s="11"/>
      <c r="F1" s="13" t="s">
        <v>106</v>
      </c>
      <c r="G1" s="13"/>
      <c r="H1" s="240" t="s">
        <v>107</v>
      </c>
      <c r="I1" s="240"/>
      <c r="J1" s="240"/>
      <c r="K1" s="240"/>
      <c r="L1" s="13" t="s">
        <v>108</v>
      </c>
      <c r="M1" s="11"/>
      <c r="N1" s="11"/>
      <c r="O1" s="12" t="s">
        <v>109</v>
      </c>
      <c r="P1" s="11"/>
      <c r="Q1" s="11"/>
      <c r="R1" s="11"/>
      <c r="S1" s="13" t="s">
        <v>110</v>
      </c>
      <c r="T1" s="13"/>
      <c r="U1" s="119"/>
      <c r="V1" s="119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6.950000000000003" customHeight="1">
      <c r="C2" s="226" t="s">
        <v>8</v>
      </c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S2" s="192" t="s">
        <v>9</v>
      </c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T2" s="17" t="s">
        <v>96</v>
      </c>
    </row>
    <row r="3" spans="1:6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111</v>
      </c>
    </row>
    <row r="4" spans="1:66" ht="36.950000000000003" customHeight="1">
      <c r="B4" s="21"/>
      <c r="C4" s="219" t="s">
        <v>112</v>
      </c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"/>
      <c r="T4" s="23" t="s">
        <v>14</v>
      </c>
      <c r="AT4" s="17" t="s">
        <v>6</v>
      </c>
    </row>
    <row r="5" spans="1:66" ht="6.95" customHeight="1">
      <c r="B5" s="21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2"/>
    </row>
    <row r="6" spans="1:66" ht="25.35" customHeight="1">
      <c r="B6" s="21"/>
      <c r="C6" s="25"/>
      <c r="D6" s="29" t="s">
        <v>20</v>
      </c>
      <c r="E6" s="25"/>
      <c r="F6" s="272" t="str">
        <f>'Rekapitulace stavby'!K6</f>
        <v>Oprava elektroinstalace ekonomického oddělení</v>
      </c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5"/>
      <c r="R6" s="22"/>
    </row>
    <row r="7" spans="1:66" s="1" customFormat="1" ht="32.85" customHeight="1">
      <c r="B7" s="34"/>
      <c r="C7" s="35"/>
      <c r="D7" s="28" t="s">
        <v>113</v>
      </c>
      <c r="E7" s="35"/>
      <c r="F7" s="232" t="s">
        <v>721</v>
      </c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35"/>
      <c r="R7" s="36"/>
    </row>
    <row r="8" spans="1:66" s="1" customFormat="1" ht="14.45" customHeight="1">
      <c r="B8" s="34"/>
      <c r="C8" s="35"/>
      <c r="D8" s="29" t="s">
        <v>22</v>
      </c>
      <c r="E8" s="35"/>
      <c r="F8" s="27" t="s">
        <v>23</v>
      </c>
      <c r="G8" s="35"/>
      <c r="H8" s="35"/>
      <c r="I8" s="35"/>
      <c r="J8" s="35"/>
      <c r="K8" s="35"/>
      <c r="L8" s="35"/>
      <c r="M8" s="29" t="s">
        <v>24</v>
      </c>
      <c r="N8" s="35"/>
      <c r="O8" s="27" t="s">
        <v>23</v>
      </c>
      <c r="P8" s="35"/>
      <c r="Q8" s="35"/>
      <c r="R8" s="36"/>
    </row>
    <row r="9" spans="1:66" s="1" customFormat="1" ht="14.45" customHeight="1">
      <c r="B9" s="34"/>
      <c r="C9" s="35"/>
      <c r="D9" s="29" t="s">
        <v>25</v>
      </c>
      <c r="E9" s="35"/>
      <c r="F9" s="27" t="s">
        <v>26</v>
      </c>
      <c r="G9" s="35"/>
      <c r="H9" s="35"/>
      <c r="I9" s="35"/>
      <c r="J9" s="35"/>
      <c r="K9" s="35"/>
      <c r="L9" s="35"/>
      <c r="M9" s="29" t="s">
        <v>27</v>
      </c>
      <c r="N9" s="35"/>
      <c r="O9" s="286" t="str">
        <f>'Rekapitulace stavby'!AN8</f>
        <v>11. 2. 2017</v>
      </c>
      <c r="P9" s="274"/>
      <c r="Q9" s="35"/>
      <c r="R9" s="36"/>
    </row>
    <row r="10" spans="1:66" s="1" customFormat="1" ht="10.9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1:66" s="1" customFormat="1" ht="14.45" customHeight="1">
      <c r="B11" s="34"/>
      <c r="C11" s="35"/>
      <c r="D11" s="29" t="s">
        <v>29</v>
      </c>
      <c r="E11" s="35"/>
      <c r="F11" s="35"/>
      <c r="G11" s="35"/>
      <c r="H11" s="35"/>
      <c r="I11" s="35"/>
      <c r="J11" s="35"/>
      <c r="K11" s="35"/>
      <c r="L11" s="35"/>
      <c r="M11" s="29" t="s">
        <v>30</v>
      </c>
      <c r="N11" s="35"/>
      <c r="O11" s="230" t="s">
        <v>31</v>
      </c>
      <c r="P11" s="230"/>
      <c r="Q11" s="35"/>
      <c r="R11" s="36"/>
    </row>
    <row r="12" spans="1:66" s="1" customFormat="1" ht="18" customHeight="1">
      <c r="B12" s="34"/>
      <c r="C12" s="35"/>
      <c r="D12" s="35"/>
      <c r="E12" s="27" t="s">
        <v>32</v>
      </c>
      <c r="F12" s="35"/>
      <c r="G12" s="35"/>
      <c r="H12" s="35"/>
      <c r="I12" s="35"/>
      <c r="J12" s="35"/>
      <c r="K12" s="35"/>
      <c r="L12" s="35"/>
      <c r="M12" s="29" t="s">
        <v>33</v>
      </c>
      <c r="N12" s="35"/>
      <c r="O12" s="230" t="s">
        <v>23</v>
      </c>
      <c r="P12" s="230"/>
      <c r="Q12" s="35"/>
      <c r="R12" s="36"/>
    </row>
    <row r="13" spans="1:66" s="1" customFormat="1" ht="6.95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1:66" s="1" customFormat="1" ht="14.45" customHeight="1">
      <c r="B14" s="34"/>
      <c r="C14" s="35"/>
      <c r="D14" s="29" t="s">
        <v>34</v>
      </c>
      <c r="E14" s="35"/>
      <c r="F14" s="35"/>
      <c r="G14" s="35"/>
      <c r="H14" s="35"/>
      <c r="I14" s="35"/>
      <c r="J14" s="35"/>
      <c r="K14" s="35"/>
      <c r="L14" s="35"/>
      <c r="M14" s="29" t="s">
        <v>30</v>
      </c>
      <c r="N14" s="35"/>
      <c r="O14" s="287" t="s">
        <v>23</v>
      </c>
      <c r="P14" s="230"/>
      <c r="Q14" s="35"/>
      <c r="R14" s="36"/>
    </row>
    <row r="15" spans="1:66" s="1" customFormat="1" ht="18" customHeight="1">
      <c r="B15" s="34"/>
      <c r="C15" s="35"/>
      <c r="D15" s="35"/>
      <c r="E15" s="287" t="s">
        <v>115</v>
      </c>
      <c r="F15" s="288"/>
      <c r="G15" s="288"/>
      <c r="H15" s="288"/>
      <c r="I15" s="288"/>
      <c r="J15" s="288"/>
      <c r="K15" s="288"/>
      <c r="L15" s="288"/>
      <c r="M15" s="29" t="s">
        <v>33</v>
      </c>
      <c r="N15" s="35"/>
      <c r="O15" s="287" t="s">
        <v>23</v>
      </c>
      <c r="P15" s="230"/>
      <c r="Q15" s="35"/>
      <c r="R15" s="36"/>
    </row>
    <row r="16" spans="1:66" s="1" customFormat="1" ht="6.95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5" customHeight="1">
      <c r="B17" s="34"/>
      <c r="C17" s="35"/>
      <c r="D17" s="29" t="s">
        <v>36</v>
      </c>
      <c r="E17" s="35"/>
      <c r="F17" s="35"/>
      <c r="G17" s="35"/>
      <c r="H17" s="35"/>
      <c r="I17" s="35"/>
      <c r="J17" s="35"/>
      <c r="K17" s="35"/>
      <c r="L17" s="35"/>
      <c r="M17" s="29" t="s">
        <v>30</v>
      </c>
      <c r="N17" s="35"/>
      <c r="O17" s="230" t="s">
        <v>37</v>
      </c>
      <c r="P17" s="230"/>
      <c r="Q17" s="35"/>
      <c r="R17" s="36"/>
    </row>
    <row r="18" spans="2:18" s="1" customFormat="1" ht="18" customHeight="1">
      <c r="B18" s="34"/>
      <c r="C18" s="35"/>
      <c r="D18" s="35"/>
      <c r="E18" s="27" t="s">
        <v>38</v>
      </c>
      <c r="F18" s="35"/>
      <c r="G18" s="35"/>
      <c r="H18" s="35"/>
      <c r="I18" s="35"/>
      <c r="J18" s="35"/>
      <c r="K18" s="35"/>
      <c r="L18" s="35"/>
      <c r="M18" s="29" t="s">
        <v>33</v>
      </c>
      <c r="N18" s="35"/>
      <c r="O18" s="230" t="s">
        <v>23</v>
      </c>
      <c r="P18" s="230"/>
      <c r="Q18" s="35"/>
      <c r="R18" s="36"/>
    </row>
    <row r="19" spans="2:18" s="1" customFormat="1" ht="6.9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5" customHeight="1">
      <c r="B20" s="34"/>
      <c r="C20" s="35"/>
      <c r="D20" s="29" t="s">
        <v>39</v>
      </c>
      <c r="E20" s="35"/>
      <c r="F20" s="35"/>
      <c r="G20" s="35"/>
      <c r="H20" s="35"/>
      <c r="I20" s="35"/>
      <c r="J20" s="35"/>
      <c r="K20" s="35"/>
      <c r="L20" s="35"/>
      <c r="M20" s="29" t="s">
        <v>30</v>
      </c>
      <c r="N20" s="35"/>
      <c r="O20" s="230" t="s">
        <v>37</v>
      </c>
      <c r="P20" s="230"/>
      <c r="Q20" s="35"/>
      <c r="R20" s="36"/>
    </row>
    <row r="21" spans="2:18" s="1" customFormat="1" ht="18" customHeight="1">
      <c r="B21" s="34"/>
      <c r="C21" s="35"/>
      <c r="D21" s="35"/>
      <c r="E21" s="27" t="s">
        <v>38</v>
      </c>
      <c r="F21" s="35"/>
      <c r="G21" s="35"/>
      <c r="H21" s="35"/>
      <c r="I21" s="35"/>
      <c r="J21" s="35"/>
      <c r="K21" s="35"/>
      <c r="L21" s="35"/>
      <c r="M21" s="29" t="s">
        <v>33</v>
      </c>
      <c r="N21" s="35"/>
      <c r="O21" s="230" t="s">
        <v>23</v>
      </c>
      <c r="P21" s="230"/>
      <c r="Q21" s="35"/>
      <c r="R21" s="36"/>
    </row>
    <row r="22" spans="2:18" s="1" customFormat="1" ht="6.9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5" customHeight="1">
      <c r="B23" s="34"/>
      <c r="C23" s="35"/>
      <c r="D23" s="29" t="s">
        <v>40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22.5" customHeight="1">
      <c r="B24" s="34"/>
      <c r="C24" s="35"/>
      <c r="D24" s="35"/>
      <c r="E24" s="235" t="s">
        <v>23</v>
      </c>
      <c r="F24" s="235"/>
      <c r="G24" s="235"/>
      <c r="H24" s="235"/>
      <c r="I24" s="235"/>
      <c r="J24" s="235"/>
      <c r="K24" s="235"/>
      <c r="L24" s="235"/>
      <c r="M24" s="35"/>
      <c r="N24" s="35"/>
      <c r="O24" s="35"/>
      <c r="P24" s="35"/>
      <c r="Q24" s="35"/>
      <c r="R24" s="36"/>
    </row>
    <row r="25" spans="2:18" s="1" customFormat="1" ht="6.9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5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5" customHeight="1">
      <c r="B27" s="34"/>
      <c r="C27" s="35"/>
      <c r="D27" s="120" t="s">
        <v>116</v>
      </c>
      <c r="E27" s="35"/>
      <c r="F27" s="35"/>
      <c r="G27" s="35"/>
      <c r="H27" s="35"/>
      <c r="I27" s="35"/>
      <c r="J27" s="35"/>
      <c r="K27" s="35"/>
      <c r="L27" s="35"/>
      <c r="M27" s="236">
        <f>M88</f>
        <v>0</v>
      </c>
      <c r="N27" s="236"/>
      <c r="O27" s="236"/>
      <c r="P27" s="236"/>
      <c r="Q27" s="35"/>
      <c r="R27" s="36"/>
    </row>
    <row r="28" spans="2:18" s="1" customFormat="1" ht="15">
      <c r="B28" s="34"/>
      <c r="C28" s="35"/>
      <c r="D28" s="35"/>
      <c r="E28" s="29" t="s">
        <v>42</v>
      </c>
      <c r="F28" s="35"/>
      <c r="G28" s="35"/>
      <c r="H28" s="35"/>
      <c r="I28" s="35"/>
      <c r="J28" s="35"/>
      <c r="K28" s="35"/>
      <c r="L28" s="35"/>
      <c r="M28" s="237">
        <f>H88</f>
        <v>0</v>
      </c>
      <c r="N28" s="237"/>
      <c r="O28" s="237"/>
      <c r="P28" s="237"/>
      <c r="Q28" s="35"/>
      <c r="R28" s="36"/>
    </row>
    <row r="29" spans="2:18" s="1" customFormat="1" ht="15">
      <c r="B29" s="34"/>
      <c r="C29" s="35"/>
      <c r="D29" s="35"/>
      <c r="E29" s="29" t="s">
        <v>43</v>
      </c>
      <c r="F29" s="35"/>
      <c r="G29" s="35"/>
      <c r="H29" s="35"/>
      <c r="I29" s="35"/>
      <c r="J29" s="35"/>
      <c r="K29" s="35"/>
      <c r="L29" s="35"/>
      <c r="M29" s="237">
        <f>K88</f>
        <v>0</v>
      </c>
      <c r="N29" s="237"/>
      <c r="O29" s="237"/>
      <c r="P29" s="237"/>
      <c r="Q29" s="35"/>
      <c r="R29" s="36"/>
    </row>
    <row r="30" spans="2:18" s="1" customFormat="1" ht="14.45" customHeight="1">
      <c r="B30" s="34"/>
      <c r="C30" s="35"/>
      <c r="D30" s="33" t="s">
        <v>100</v>
      </c>
      <c r="E30" s="35"/>
      <c r="F30" s="35"/>
      <c r="G30" s="35"/>
      <c r="H30" s="35"/>
      <c r="I30" s="35"/>
      <c r="J30" s="35"/>
      <c r="K30" s="35"/>
      <c r="L30" s="35"/>
      <c r="M30" s="236">
        <f>M99</f>
        <v>0</v>
      </c>
      <c r="N30" s="236"/>
      <c r="O30" s="236"/>
      <c r="P30" s="236"/>
      <c r="Q30" s="35"/>
      <c r="R30" s="36"/>
    </row>
    <row r="31" spans="2:18" s="1" customFormat="1" ht="6.95" customHeight="1">
      <c r="B31" s="34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6"/>
    </row>
    <row r="32" spans="2:18" s="1" customFormat="1" ht="25.35" customHeight="1">
      <c r="B32" s="34"/>
      <c r="C32" s="35"/>
      <c r="D32" s="121" t="s">
        <v>45</v>
      </c>
      <c r="E32" s="35"/>
      <c r="F32" s="35"/>
      <c r="G32" s="35"/>
      <c r="H32" s="35"/>
      <c r="I32" s="35"/>
      <c r="J32" s="35"/>
      <c r="K32" s="35"/>
      <c r="L32" s="35"/>
      <c r="M32" s="285">
        <f>ROUND(M27+M30,2)</f>
        <v>0</v>
      </c>
      <c r="N32" s="271"/>
      <c r="O32" s="271"/>
      <c r="P32" s="271"/>
      <c r="Q32" s="35"/>
      <c r="R32" s="36"/>
    </row>
    <row r="33" spans="2:18" s="1" customFormat="1" ht="6.95" customHeight="1">
      <c r="B33" s="34"/>
      <c r="C33" s="35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35"/>
      <c r="R33" s="36"/>
    </row>
    <row r="34" spans="2:18" s="1" customFormat="1" ht="14.45" customHeight="1">
      <c r="B34" s="34"/>
      <c r="C34" s="35"/>
      <c r="D34" s="41" t="s">
        <v>46</v>
      </c>
      <c r="E34" s="41" t="s">
        <v>47</v>
      </c>
      <c r="F34" s="42">
        <v>0.21</v>
      </c>
      <c r="G34" s="122" t="s">
        <v>48</v>
      </c>
      <c r="H34" s="282">
        <f>ROUND((((SUM(BE99:BE106)+SUM(BE124:BE180))+SUM(BE182:BE186))),2)</f>
        <v>0</v>
      </c>
      <c r="I34" s="271"/>
      <c r="J34" s="271"/>
      <c r="K34" s="35"/>
      <c r="L34" s="35"/>
      <c r="M34" s="282">
        <f>ROUND(((ROUND((SUM(BE99:BE106)+SUM(BE124:BE180)), 2)*F34)+SUM(BE182:BE186)*F34),2)</f>
        <v>0</v>
      </c>
      <c r="N34" s="271"/>
      <c r="O34" s="271"/>
      <c r="P34" s="271"/>
      <c r="Q34" s="35"/>
      <c r="R34" s="36"/>
    </row>
    <row r="35" spans="2:18" s="1" customFormat="1" ht="14.45" customHeight="1">
      <c r="B35" s="34"/>
      <c r="C35" s="35"/>
      <c r="D35" s="35"/>
      <c r="E35" s="41" t="s">
        <v>49</v>
      </c>
      <c r="F35" s="42">
        <v>0.15</v>
      </c>
      <c r="G35" s="122" t="s">
        <v>48</v>
      </c>
      <c r="H35" s="282">
        <f>ROUND((((SUM(BF99:BF106)+SUM(BF124:BF180))+SUM(BF182:BF186))),2)</f>
        <v>0</v>
      </c>
      <c r="I35" s="271"/>
      <c r="J35" s="271"/>
      <c r="K35" s="35"/>
      <c r="L35" s="35"/>
      <c r="M35" s="282">
        <f>ROUND(((ROUND((SUM(BF99:BF106)+SUM(BF124:BF180)), 2)*F35)+SUM(BF182:BF186)*F35),2)</f>
        <v>0</v>
      </c>
      <c r="N35" s="271"/>
      <c r="O35" s="271"/>
      <c r="P35" s="271"/>
      <c r="Q35" s="35"/>
      <c r="R35" s="36"/>
    </row>
    <row r="36" spans="2:18" s="1" customFormat="1" ht="14.45" hidden="1" customHeight="1">
      <c r="B36" s="34"/>
      <c r="C36" s="35"/>
      <c r="D36" s="35"/>
      <c r="E36" s="41" t="s">
        <v>50</v>
      </c>
      <c r="F36" s="42">
        <v>0.21</v>
      </c>
      <c r="G36" s="122" t="s">
        <v>48</v>
      </c>
      <c r="H36" s="282">
        <f>ROUND((((SUM(BG99:BG106)+SUM(BG124:BG180))+SUM(BG182:BG186))),2)</f>
        <v>0</v>
      </c>
      <c r="I36" s="271"/>
      <c r="J36" s="271"/>
      <c r="K36" s="35"/>
      <c r="L36" s="35"/>
      <c r="M36" s="282">
        <v>0</v>
      </c>
      <c r="N36" s="271"/>
      <c r="O36" s="271"/>
      <c r="P36" s="271"/>
      <c r="Q36" s="35"/>
      <c r="R36" s="36"/>
    </row>
    <row r="37" spans="2:18" s="1" customFormat="1" ht="14.45" hidden="1" customHeight="1">
      <c r="B37" s="34"/>
      <c r="C37" s="35"/>
      <c r="D37" s="35"/>
      <c r="E37" s="41" t="s">
        <v>51</v>
      </c>
      <c r="F37" s="42">
        <v>0.15</v>
      </c>
      <c r="G37" s="122" t="s">
        <v>48</v>
      </c>
      <c r="H37" s="282">
        <f>ROUND((((SUM(BH99:BH106)+SUM(BH124:BH180))+SUM(BH182:BH186))),2)</f>
        <v>0</v>
      </c>
      <c r="I37" s="271"/>
      <c r="J37" s="271"/>
      <c r="K37" s="35"/>
      <c r="L37" s="35"/>
      <c r="M37" s="282">
        <v>0</v>
      </c>
      <c r="N37" s="271"/>
      <c r="O37" s="271"/>
      <c r="P37" s="271"/>
      <c r="Q37" s="35"/>
      <c r="R37" s="36"/>
    </row>
    <row r="38" spans="2:18" s="1" customFormat="1" ht="14.45" hidden="1" customHeight="1">
      <c r="B38" s="34"/>
      <c r="C38" s="35"/>
      <c r="D38" s="35"/>
      <c r="E38" s="41" t="s">
        <v>52</v>
      </c>
      <c r="F38" s="42">
        <v>0</v>
      </c>
      <c r="G38" s="122" t="s">
        <v>48</v>
      </c>
      <c r="H38" s="282">
        <f>ROUND((((SUM(BI99:BI106)+SUM(BI124:BI180))+SUM(BI182:BI186))),2)</f>
        <v>0</v>
      </c>
      <c r="I38" s="271"/>
      <c r="J38" s="271"/>
      <c r="K38" s="35"/>
      <c r="L38" s="35"/>
      <c r="M38" s="282">
        <v>0</v>
      </c>
      <c r="N38" s="271"/>
      <c r="O38" s="271"/>
      <c r="P38" s="271"/>
      <c r="Q38" s="35"/>
      <c r="R38" s="36"/>
    </row>
    <row r="39" spans="2:18" s="1" customFormat="1" ht="6.9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25.35" customHeight="1">
      <c r="B40" s="34"/>
      <c r="C40" s="118"/>
      <c r="D40" s="124" t="s">
        <v>53</v>
      </c>
      <c r="E40" s="78"/>
      <c r="F40" s="78"/>
      <c r="G40" s="125" t="s">
        <v>54</v>
      </c>
      <c r="H40" s="126" t="s">
        <v>55</v>
      </c>
      <c r="I40" s="78"/>
      <c r="J40" s="78"/>
      <c r="K40" s="78"/>
      <c r="L40" s="283">
        <f>SUM(M32:M38)</f>
        <v>0</v>
      </c>
      <c r="M40" s="283"/>
      <c r="N40" s="283"/>
      <c r="O40" s="283"/>
      <c r="P40" s="284"/>
      <c r="Q40" s="118"/>
      <c r="R40" s="36"/>
    </row>
    <row r="41" spans="2:18" s="1" customFormat="1" ht="14.45" customHeight="1">
      <c r="B41" s="34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6"/>
    </row>
    <row r="42" spans="2:18" s="1" customFormat="1" ht="14.45" customHeight="1">
      <c r="B42" s="34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6"/>
    </row>
    <row r="43" spans="2:18">
      <c r="B43" s="21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2"/>
    </row>
    <row r="44" spans="2:18">
      <c r="B44" s="21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2"/>
    </row>
    <row r="45" spans="2:18">
      <c r="B45" s="21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2"/>
    </row>
    <row r="46" spans="2:18">
      <c r="B46" s="21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2"/>
    </row>
    <row r="47" spans="2:18">
      <c r="B47" s="21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2"/>
    </row>
    <row r="48" spans="2:18">
      <c r="B48" s="21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2"/>
    </row>
    <row r="49" spans="2:18">
      <c r="B49" s="21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2"/>
    </row>
    <row r="50" spans="2:18" s="1" customFormat="1" ht="15">
      <c r="B50" s="34"/>
      <c r="C50" s="35"/>
      <c r="D50" s="49" t="s">
        <v>56</v>
      </c>
      <c r="E50" s="50"/>
      <c r="F50" s="50"/>
      <c r="G50" s="50"/>
      <c r="H50" s="51"/>
      <c r="I50" s="35"/>
      <c r="J50" s="49" t="s">
        <v>57</v>
      </c>
      <c r="K50" s="50"/>
      <c r="L50" s="50"/>
      <c r="M50" s="50"/>
      <c r="N50" s="50"/>
      <c r="O50" s="50"/>
      <c r="P50" s="51"/>
      <c r="Q50" s="35"/>
      <c r="R50" s="36"/>
    </row>
    <row r="51" spans="2:18">
      <c r="B51" s="21"/>
      <c r="C51" s="25"/>
      <c r="D51" s="52"/>
      <c r="E51" s="25"/>
      <c r="F51" s="25"/>
      <c r="G51" s="25"/>
      <c r="H51" s="53"/>
      <c r="I51" s="25"/>
      <c r="J51" s="52"/>
      <c r="K51" s="25"/>
      <c r="L51" s="25"/>
      <c r="M51" s="25"/>
      <c r="N51" s="25"/>
      <c r="O51" s="25"/>
      <c r="P51" s="53"/>
      <c r="Q51" s="25"/>
      <c r="R51" s="22"/>
    </row>
    <row r="52" spans="2:18">
      <c r="B52" s="21"/>
      <c r="C52" s="25"/>
      <c r="D52" s="52"/>
      <c r="E52" s="25"/>
      <c r="F52" s="25"/>
      <c r="G52" s="25"/>
      <c r="H52" s="53"/>
      <c r="I52" s="25"/>
      <c r="J52" s="52"/>
      <c r="K52" s="25"/>
      <c r="L52" s="25"/>
      <c r="M52" s="25"/>
      <c r="N52" s="25"/>
      <c r="O52" s="25"/>
      <c r="P52" s="53"/>
      <c r="Q52" s="25"/>
      <c r="R52" s="22"/>
    </row>
    <row r="53" spans="2:18">
      <c r="B53" s="21"/>
      <c r="C53" s="25"/>
      <c r="D53" s="52"/>
      <c r="E53" s="25"/>
      <c r="F53" s="25"/>
      <c r="G53" s="25"/>
      <c r="H53" s="53"/>
      <c r="I53" s="25"/>
      <c r="J53" s="52"/>
      <c r="K53" s="25"/>
      <c r="L53" s="25"/>
      <c r="M53" s="25"/>
      <c r="N53" s="25"/>
      <c r="O53" s="25"/>
      <c r="P53" s="53"/>
      <c r="Q53" s="25"/>
      <c r="R53" s="22"/>
    </row>
    <row r="54" spans="2:18">
      <c r="B54" s="21"/>
      <c r="C54" s="25"/>
      <c r="D54" s="52"/>
      <c r="E54" s="25"/>
      <c r="F54" s="25"/>
      <c r="G54" s="25"/>
      <c r="H54" s="53"/>
      <c r="I54" s="25"/>
      <c r="J54" s="52"/>
      <c r="K54" s="25"/>
      <c r="L54" s="25"/>
      <c r="M54" s="25"/>
      <c r="N54" s="25"/>
      <c r="O54" s="25"/>
      <c r="P54" s="53"/>
      <c r="Q54" s="25"/>
      <c r="R54" s="22"/>
    </row>
    <row r="55" spans="2:18">
      <c r="B55" s="21"/>
      <c r="C55" s="25"/>
      <c r="D55" s="52"/>
      <c r="E55" s="25"/>
      <c r="F55" s="25"/>
      <c r="G55" s="25"/>
      <c r="H55" s="53"/>
      <c r="I55" s="25"/>
      <c r="J55" s="52"/>
      <c r="K55" s="25"/>
      <c r="L55" s="25"/>
      <c r="M55" s="25"/>
      <c r="N55" s="25"/>
      <c r="O55" s="25"/>
      <c r="P55" s="53"/>
      <c r="Q55" s="25"/>
      <c r="R55" s="22"/>
    </row>
    <row r="56" spans="2:18">
      <c r="B56" s="21"/>
      <c r="C56" s="25"/>
      <c r="D56" s="52"/>
      <c r="E56" s="25"/>
      <c r="F56" s="25"/>
      <c r="G56" s="25"/>
      <c r="H56" s="53"/>
      <c r="I56" s="25"/>
      <c r="J56" s="52"/>
      <c r="K56" s="25"/>
      <c r="L56" s="25"/>
      <c r="M56" s="25"/>
      <c r="N56" s="25"/>
      <c r="O56" s="25"/>
      <c r="P56" s="53"/>
      <c r="Q56" s="25"/>
      <c r="R56" s="22"/>
    </row>
    <row r="57" spans="2:18">
      <c r="B57" s="21"/>
      <c r="C57" s="25"/>
      <c r="D57" s="52"/>
      <c r="E57" s="25"/>
      <c r="F57" s="25"/>
      <c r="G57" s="25"/>
      <c r="H57" s="53"/>
      <c r="I57" s="25"/>
      <c r="J57" s="52"/>
      <c r="K57" s="25"/>
      <c r="L57" s="25"/>
      <c r="M57" s="25"/>
      <c r="N57" s="25"/>
      <c r="O57" s="25"/>
      <c r="P57" s="53"/>
      <c r="Q57" s="25"/>
      <c r="R57" s="22"/>
    </row>
    <row r="58" spans="2:18">
      <c r="B58" s="21"/>
      <c r="C58" s="25"/>
      <c r="D58" s="52"/>
      <c r="E58" s="25"/>
      <c r="F58" s="25"/>
      <c r="G58" s="25"/>
      <c r="H58" s="53"/>
      <c r="I58" s="25"/>
      <c r="J58" s="52"/>
      <c r="K58" s="25"/>
      <c r="L58" s="25"/>
      <c r="M58" s="25"/>
      <c r="N58" s="25"/>
      <c r="O58" s="25"/>
      <c r="P58" s="53"/>
      <c r="Q58" s="25"/>
      <c r="R58" s="22"/>
    </row>
    <row r="59" spans="2:18" s="1" customFormat="1" ht="15">
      <c r="B59" s="34"/>
      <c r="C59" s="35"/>
      <c r="D59" s="54" t="s">
        <v>58</v>
      </c>
      <c r="E59" s="55"/>
      <c r="F59" s="55"/>
      <c r="G59" s="56" t="s">
        <v>59</v>
      </c>
      <c r="H59" s="57"/>
      <c r="I59" s="35"/>
      <c r="J59" s="54" t="s">
        <v>58</v>
      </c>
      <c r="K59" s="55"/>
      <c r="L59" s="55"/>
      <c r="M59" s="55"/>
      <c r="N59" s="56" t="s">
        <v>59</v>
      </c>
      <c r="O59" s="55"/>
      <c r="P59" s="57"/>
      <c r="Q59" s="35"/>
      <c r="R59" s="36"/>
    </row>
    <row r="60" spans="2:18">
      <c r="B60" s="21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2"/>
    </row>
    <row r="61" spans="2:18" s="1" customFormat="1" ht="15">
      <c r="B61" s="34"/>
      <c r="C61" s="35"/>
      <c r="D61" s="49" t="s">
        <v>60</v>
      </c>
      <c r="E61" s="50"/>
      <c r="F61" s="50"/>
      <c r="G61" s="50"/>
      <c r="H61" s="51"/>
      <c r="I61" s="35"/>
      <c r="J61" s="49" t="s">
        <v>61</v>
      </c>
      <c r="K61" s="50"/>
      <c r="L61" s="50"/>
      <c r="M61" s="50"/>
      <c r="N61" s="50"/>
      <c r="O61" s="50"/>
      <c r="P61" s="51"/>
      <c r="Q61" s="35"/>
      <c r="R61" s="36"/>
    </row>
    <row r="62" spans="2:18">
      <c r="B62" s="21"/>
      <c r="C62" s="25"/>
      <c r="D62" s="52"/>
      <c r="E62" s="25"/>
      <c r="F62" s="25"/>
      <c r="G62" s="25"/>
      <c r="H62" s="53"/>
      <c r="I62" s="25"/>
      <c r="J62" s="52"/>
      <c r="K62" s="25"/>
      <c r="L62" s="25"/>
      <c r="M62" s="25"/>
      <c r="N62" s="25"/>
      <c r="O62" s="25"/>
      <c r="P62" s="53"/>
      <c r="Q62" s="25"/>
      <c r="R62" s="22"/>
    </row>
    <row r="63" spans="2:18">
      <c r="B63" s="21"/>
      <c r="C63" s="25"/>
      <c r="D63" s="52"/>
      <c r="E63" s="25"/>
      <c r="F63" s="25"/>
      <c r="G63" s="25"/>
      <c r="H63" s="53"/>
      <c r="I63" s="25"/>
      <c r="J63" s="52"/>
      <c r="K63" s="25"/>
      <c r="L63" s="25"/>
      <c r="M63" s="25"/>
      <c r="N63" s="25"/>
      <c r="O63" s="25"/>
      <c r="P63" s="53"/>
      <c r="Q63" s="25"/>
      <c r="R63" s="22"/>
    </row>
    <row r="64" spans="2:18">
      <c r="B64" s="21"/>
      <c r="C64" s="25"/>
      <c r="D64" s="52"/>
      <c r="E64" s="25"/>
      <c r="F64" s="25"/>
      <c r="G64" s="25"/>
      <c r="H64" s="53"/>
      <c r="I64" s="25"/>
      <c r="J64" s="52"/>
      <c r="K64" s="25"/>
      <c r="L64" s="25"/>
      <c r="M64" s="25"/>
      <c r="N64" s="25"/>
      <c r="O64" s="25"/>
      <c r="P64" s="53"/>
      <c r="Q64" s="25"/>
      <c r="R64" s="22"/>
    </row>
    <row r="65" spans="2:21">
      <c r="B65" s="21"/>
      <c r="C65" s="25"/>
      <c r="D65" s="52"/>
      <c r="E65" s="25"/>
      <c r="F65" s="25"/>
      <c r="G65" s="25"/>
      <c r="H65" s="53"/>
      <c r="I65" s="25"/>
      <c r="J65" s="52"/>
      <c r="K65" s="25"/>
      <c r="L65" s="25"/>
      <c r="M65" s="25"/>
      <c r="N65" s="25"/>
      <c r="O65" s="25"/>
      <c r="P65" s="53"/>
      <c r="Q65" s="25"/>
      <c r="R65" s="22"/>
    </row>
    <row r="66" spans="2:21">
      <c r="B66" s="21"/>
      <c r="C66" s="25"/>
      <c r="D66" s="52"/>
      <c r="E66" s="25"/>
      <c r="F66" s="25"/>
      <c r="G66" s="25"/>
      <c r="H66" s="53"/>
      <c r="I66" s="25"/>
      <c r="J66" s="52"/>
      <c r="K66" s="25"/>
      <c r="L66" s="25"/>
      <c r="M66" s="25"/>
      <c r="N66" s="25"/>
      <c r="O66" s="25"/>
      <c r="P66" s="53"/>
      <c r="Q66" s="25"/>
      <c r="R66" s="22"/>
    </row>
    <row r="67" spans="2:21">
      <c r="B67" s="21"/>
      <c r="C67" s="25"/>
      <c r="D67" s="52"/>
      <c r="E67" s="25"/>
      <c r="F67" s="25"/>
      <c r="G67" s="25"/>
      <c r="H67" s="53"/>
      <c r="I67" s="25"/>
      <c r="J67" s="52"/>
      <c r="K67" s="25"/>
      <c r="L67" s="25"/>
      <c r="M67" s="25"/>
      <c r="N67" s="25"/>
      <c r="O67" s="25"/>
      <c r="P67" s="53"/>
      <c r="Q67" s="25"/>
      <c r="R67" s="22"/>
    </row>
    <row r="68" spans="2:21">
      <c r="B68" s="21"/>
      <c r="C68" s="25"/>
      <c r="D68" s="52"/>
      <c r="E68" s="25"/>
      <c r="F68" s="25"/>
      <c r="G68" s="25"/>
      <c r="H68" s="53"/>
      <c r="I68" s="25"/>
      <c r="J68" s="52"/>
      <c r="K68" s="25"/>
      <c r="L68" s="25"/>
      <c r="M68" s="25"/>
      <c r="N68" s="25"/>
      <c r="O68" s="25"/>
      <c r="P68" s="53"/>
      <c r="Q68" s="25"/>
      <c r="R68" s="22"/>
    </row>
    <row r="69" spans="2:21">
      <c r="B69" s="21"/>
      <c r="C69" s="25"/>
      <c r="D69" s="52"/>
      <c r="E69" s="25"/>
      <c r="F69" s="25"/>
      <c r="G69" s="25"/>
      <c r="H69" s="53"/>
      <c r="I69" s="25"/>
      <c r="J69" s="52"/>
      <c r="K69" s="25"/>
      <c r="L69" s="25"/>
      <c r="M69" s="25"/>
      <c r="N69" s="25"/>
      <c r="O69" s="25"/>
      <c r="P69" s="53"/>
      <c r="Q69" s="25"/>
      <c r="R69" s="22"/>
    </row>
    <row r="70" spans="2:21" s="1" customFormat="1" ht="15">
      <c r="B70" s="34"/>
      <c r="C70" s="35"/>
      <c r="D70" s="54" t="s">
        <v>58</v>
      </c>
      <c r="E70" s="55"/>
      <c r="F70" s="55"/>
      <c r="G70" s="56" t="s">
        <v>59</v>
      </c>
      <c r="H70" s="57"/>
      <c r="I70" s="35"/>
      <c r="J70" s="54" t="s">
        <v>58</v>
      </c>
      <c r="K70" s="55"/>
      <c r="L70" s="55"/>
      <c r="M70" s="55"/>
      <c r="N70" s="56" t="s">
        <v>59</v>
      </c>
      <c r="O70" s="55"/>
      <c r="P70" s="57"/>
      <c r="Q70" s="35"/>
      <c r="R70" s="36"/>
    </row>
    <row r="71" spans="2:21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21" s="1" customFormat="1" ht="6.95" customHeight="1">
      <c r="B75" s="127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9"/>
    </row>
    <row r="76" spans="2:21" s="1" customFormat="1" ht="36.950000000000003" customHeight="1">
      <c r="B76" s="34"/>
      <c r="C76" s="219" t="s">
        <v>117</v>
      </c>
      <c r="D76" s="220"/>
      <c r="E76" s="220"/>
      <c r="F76" s="220"/>
      <c r="G76" s="220"/>
      <c r="H76" s="220"/>
      <c r="I76" s="220"/>
      <c r="J76" s="220"/>
      <c r="K76" s="220"/>
      <c r="L76" s="220"/>
      <c r="M76" s="220"/>
      <c r="N76" s="220"/>
      <c r="O76" s="220"/>
      <c r="P76" s="220"/>
      <c r="Q76" s="220"/>
      <c r="R76" s="36"/>
      <c r="T76" s="130"/>
      <c r="U76" s="130"/>
    </row>
    <row r="77" spans="2:21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  <c r="T77" s="130"/>
      <c r="U77" s="130"/>
    </row>
    <row r="78" spans="2:21" s="1" customFormat="1" ht="30" customHeight="1">
      <c r="B78" s="34"/>
      <c r="C78" s="29" t="s">
        <v>20</v>
      </c>
      <c r="D78" s="35"/>
      <c r="E78" s="35"/>
      <c r="F78" s="272" t="str">
        <f>F6</f>
        <v>Oprava elektroinstalace ekonomického oddělení</v>
      </c>
      <c r="G78" s="273"/>
      <c r="H78" s="273"/>
      <c r="I78" s="273"/>
      <c r="J78" s="273"/>
      <c r="K78" s="273"/>
      <c r="L78" s="273"/>
      <c r="M78" s="273"/>
      <c r="N78" s="273"/>
      <c r="O78" s="273"/>
      <c r="P78" s="273"/>
      <c r="Q78" s="35"/>
      <c r="R78" s="36"/>
      <c r="T78" s="130"/>
      <c r="U78" s="130"/>
    </row>
    <row r="79" spans="2:21" s="1" customFormat="1" ht="36.950000000000003" customHeight="1">
      <c r="B79" s="34"/>
      <c r="C79" s="68" t="s">
        <v>113</v>
      </c>
      <c r="D79" s="35"/>
      <c r="E79" s="35"/>
      <c r="F79" s="221" t="str">
        <f>F7</f>
        <v>02 - D.1.4.h - Zařízení slaboproudé elektrotechniky</v>
      </c>
      <c r="G79" s="271"/>
      <c r="H79" s="271"/>
      <c r="I79" s="271"/>
      <c r="J79" s="271"/>
      <c r="K79" s="271"/>
      <c r="L79" s="271"/>
      <c r="M79" s="271"/>
      <c r="N79" s="271"/>
      <c r="O79" s="271"/>
      <c r="P79" s="271"/>
      <c r="Q79" s="35"/>
      <c r="R79" s="36"/>
      <c r="T79" s="130"/>
      <c r="U79" s="130"/>
    </row>
    <row r="80" spans="2:21" s="1" customFormat="1" ht="6.95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  <c r="T80" s="130"/>
      <c r="U80" s="130"/>
    </row>
    <row r="81" spans="2:47" s="1" customFormat="1" ht="18" customHeight="1">
      <c r="B81" s="34"/>
      <c r="C81" s="29" t="s">
        <v>25</v>
      </c>
      <c r="D81" s="35"/>
      <c r="E81" s="35"/>
      <c r="F81" s="27" t="str">
        <f>F9</f>
        <v>Olomouc</v>
      </c>
      <c r="G81" s="35"/>
      <c r="H81" s="35"/>
      <c r="I81" s="35"/>
      <c r="J81" s="35"/>
      <c r="K81" s="29" t="s">
        <v>27</v>
      </c>
      <c r="L81" s="35"/>
      <c r="M81" s="274" t="str">
        <f>IF(O9="","",O9)</f>
        <v>11. 2. 2017</v>
      </c>
      <c r="N81" s="274"/>
      <c r="O81" s="274"/>
      <c r="P81" s="274"/>
      <c r="Q81" s="35"/>
      <c r="R81" s="36"/>
      <c r="T81" s="130"/>
      <c r="U81" s="130"/>
    </row>
    <row r="82" spans="2:47" s="1" customFormat="1" ht="6.95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  <c r="T82" s="130"/>
      <c r="U82" s="130"/>
    </row>
    <row r="83" spans="2:47" s="1" customFormat="1" ht="15">
      <c r="B83" s="34"/>
      <c r="C83" s="29" t="s">
        <v>29</v>
      </c>
      <c r="D83" s="35"/>
      <c r="E83" s="35"/>
      <c r="F83" s="27" t="str">
        <f>E12</f>
        <v>Vazební věznice Olomouc</v>
      </c>
      <c r="G83" s="35"/>
      <c r="H83" s="35"/>
      <c r="I83" s="35"/>
      <c r="J83" s="35"/>
      <c r="K83" s="29" t="s">
        <v>36</v>
      </c>
      <c r="L83" s="35"/>
      <c r="M83" s="230" t="str">
        <f>E18</f>
        <v>Viktor Králík</v>
      </c>
      <c r="N83" s="230"/>
      <c r="O83" s="230"/>
      <c r="P83" s="230"/>
      <c r="Q83" s="230"/>
      <c r="R83" s="36"/>
      <c r="T83" s="130"/>
      <c r="U83" s="130"/>
    </row>
    <row r="84" spans="2:47" s="1" customFormat="1" ht="14.45" customHeight="1">
      <c r="B84" s="34"/>
      <c r="C84" s="29" t="s">
        <v>34</v>
      </c>
      <c r="D84" s="35"/>
      <c r="E84" s="35"/>
      <c r="F84" s="27" t="str">
        <f>IF(E15="","",E15)</f>
        <v>Bude vybrán ve výběrovém řízení</v>
      </c>
      <c r="G84" s="35"/>
      <c r="H84" s="35"/>
      <c r="I84" s="35"/>
      <c r="J84" s="35"/>
      <c r="K84" s="29" t="s">
        <v>39</v>
      </c>
      <c r="L84" s="35"/>
      <c r="M84" s="230" t="str">
        <f>E21</f>
        <v>Viktor Králík</v>
      </c>
      <c r="N84" s="230"/>
      <c r="O84" s="230"/>
      <c r="P84" s="230"/>
      <c r="Q84" s="230"/>
      <c r="R84" s="36"/>
      <c r="T84" s="130"/>
      <c r="U84" s="130"/>
    </row>
    <row r="85" spans="2:47" s="1" customFormat="1" ht="10.3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  <c r="T85" s="130"/>
      <c r="U85" s="130"/>
    </row>
    <row r="86" spans="2:47" s="1" customFormat="1" ht="29.25" customHeight="1">
      <c r="B86" s="34"/>
      <c r="C86" s="279" t="s">
        <v>118</v>
      </c>
      <c r="D86" s="280"/>
      <c r="E86" s="280"/>
      <c r="F86" s="280"/>
      <c r="G86" s="280"/>
      <c r="H86" s="279" t="s">
        <v>119</v>
      </c>
      <c r="I86" s="281"/>
      <c r="J86" s="281"/>
      <c r="K86" s="279" t="s">
        <v>120</v>
      </c>
      <c r="L86" s="280"/>
      <c r="M86" s="279" t="s">
        <v>121</v>
      </c>
      <c r="N86" s="280"/>
      <c r="O86" s="280"/>
      <c r="P86" s="280"/>
      <c r="Q86" s="280"/>
      <c r="R86" s="36"/>
      <c r="T86" s="130"/>
      <c r="U86" s="130"/>
    </row>
    <row r="87" spans="2:47" s="1" customFormat="1" ht="10.3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  <c r="T87" s="130"/>
      <c r="U87" s="130"/>
    </row>
    <row r="88" spans="2:47" s="1" customFormat="1" ht="29.25" customHeight="1">
      <c r="B88" s="34"/>
      <c r="C88" s="131" t="s">
        <v>122</v>
      </c>
      <c r="D88" s="35"/>
      <c r="E88" s="35"/>
      <c r="F88" s="35"/>
      <c r="G88" s="35"/>
      <c r="H88" s="195">
        <f>W124</f>
        <v>0</v>
      </c>
      <c r="I88" s="271"/>
      <c r="J88" s="271"/>
      <c r="K88" s="195">
        <f>X124</f>
        <v>0</v>
      </c>
      <c r="L88" s="271"/>
      <c r="M88" s="195">
        <f>M124</f>
        <v>0</v>
      </c>
      <c r="N88" s="275"/>
      <c r="O88" s="275"/>
      <c r="P88" s="275"/>
      <c r="Q88" s="275"/>
      <c r="R88" s="36"/>
      <c r="T88" s="130"/>
      <c r="U88" s="130"/>
      <c r="AU88" s="17" t="s">
        <v>123</v>
      </c>
    </row>
    <row r="89" spans="2:47" s="6" customFormat="1" ht="24.95" customHeight="1">
      <c r="B89" s="132"/>
      <c r="C89" s="133"/>
      <c r="D89" s="134" t="s">
        <v>127</v>
      </c>
      <c r="E89" s="133"/>
      <c r="F89" s="133"/>
      <c r="G89" s="133"/>
      <c r="H89" s="248">
        <f>W125</f>
        <v>0</v>
      </c>
      <c r="I89" s="278"/>
      <c r="J89" s="278"/>
      <c r="K89" s="248">
        <f>X125</f>
        <v>0</v>
      </c>
      <c r="L89" s="278"/>
      <c r="M89" s="248">
        <f>M125</f>
        <v>0</v>
      </c>
      <c r="N89" s="278"/>
      <c r="O89" s="278"/>
      <c r="P89" s="278"/>
      <c r="Q89" s="278"/>
      <c r="R89" s="135"/>
      <c r="T89" s="136"/>
      <c r="U89" s="136"/>
    </row>
    <row r="90" spans="2:47" s="7" customFormat="1" ht="19.899999999999999" customHeight="1">
      <c r="B90" s="137"/>
      <c r="C90" s="138"/>
      <c r="D90" s="106" t="s">
        <v>722</v>
      </c>
      <c r="E90" s="138"/>
      <c r="F90" s="138"/>
      <c r="G90" s="138"/>
      <c r="H90" s="200">
        <f>W126</f>
        <v>0</v>
      </c>
      <c r="I90" s="277"/>
      <c r="J90" s="277"/>
      <c r="K90" s="200">
        <f>X126</f>
        <v>0</v>
      </c>
      <c r="L90" s="277"/>
      <c r="M90" s="200">
        <f>M126</f>
        <v>0</v>
      </c>
      <c r="N90" s="277"/>
      <c r="O90" s="277"/>
      <c r="P90" s="277"/>
      <c r="Q90" s="277"/>
      <c r="R90" s="139"/>
      <c r="T90" s="140"/>
      <c r="U90" s="140"/>
    </row>
    <row r="91" spans="2:47" s="6" customFormat="1" ht="24.95" customHeight="1">
      <c r="B91" s="132"/>
      <c r="C91" s="133"/>
      <c r="D91" s="134" t="s">
        <v>133</v>
      </c>
      <c r="E91" s="133"/>
      <c r="F91" s="133"/>
      <c r="G91" s="133"/>
      <c r="H91" s="248">
        <f>W156</f>
        <v>0</v>
      </c>
      <c r="I91" s="278"/>
      <c r="J91" s="278"/>
      <c r="K91" s="248">
        <f>X156</f>
        <v>0</v>
      </c>
      <c r="L91" s="278"/>
      <c r="M91" s="248">
        <f>M156</f>
        <v>0</v>
      </c>
      <c r="N91" s="278"/>
      <c r="O91" s="278"/>
      <c r="P91" s="278"/>
      <c r="Q91" s="278"/>
      <c r="R91" s="135"/>
      <c r="T91" s="136"/>
      <c r="U91" s="136"/>
    </row>
    <row r="92" spans="2:47" s="7" customFormat="1" ht="19.899999999999999" customHeight="1">
      <c r="B92" s="137"/>
      <c r="C92" s="138"/>
      <c r="D92" s="106" t="s">
        <v>134</v>
      </c>
      <c r="E92" s="138"/>
      <c r="F92" s="138"/>
      <c r="G92" s="138"/>
      <c r="H92" s="200">
        <f>W157</f>
        <v>0</v>
      </c>
      <c r="I92" s="277"/>
      <c r="J92" s="277"/>
      <c r="K92" s="200">
        <f>X157</f>
        <v>0</v>
      </c>
      <c r="L92" s="277"/>
      <c r="M92" s="200">
        <f>M157</f>
        <v>0</v>
      </c>
      <c r="N92" s="277"/>
      <c r="O92" s="277"/>
      <c r="P92" s="277"/>
      <c r="Q92" s="277"/>
      <c r="R92" s="139"/>
      <c r="T92" s="140"/>
      <c r="U92" s="140"/>
    </row>
    <row r="93" spans="2:47" s="7" customFormat="1" ht="19.899999999999999" customHeight="1">
      <c r="B93" s="137"/>
      <c r="C93" s="138"/>
      <c r="D93" s="106" t="s">
        <v>135</v>
      </c>
      <c r="E93" s="138"/>
      <c r="F93" s="138"/>
      <c r="G93" s="138"/>
      <c r="H93" s="200">
        <f>W161</f>
        <v>0</v>
      </c>
      <c r="I93" s="277"/>
      <c r="J93" s="277"/>
      <c r="K93" s="200">
        <f>X161</f>
        <v>0</v>
      </c>
      <c r="L93" s="277"/>
      <c r="M93" s="200">
        <f>M161</f>
        <v>0</v>
      </c>
      <c r="N93" s="277"/>
      <c r="O93" s="277"/>
      <c r="P93" s="277"/>
      <c r="Q93" s="277"/>
      <c r="R93" s="139"/>
      <c r="T93" s="140"/>
      <c r="U93" s="140"/>
    </row>
    <row r="94" spans="2:47" s="7" customFormat="1" ht="19.899999999999999" customHeight="1">
      <c r="B94" s="137"/>
      <c r="C94" s="138"/>
      <c r="D94" s="106" t="s">
        <v>136</v>
      </c>
      <c r="E94" s="138"/>
      <c r="F94" s="138"/>
      <c r="G94" s="138"/>
      <c r="H94" s="200">
        <f>W163</f>
        <v>0</v>
      </c>
      <c r="I94" s="277"/>
      <c r="J94" s="277"/>
      <c r="K94" s="200">
        <f>X163</f>
        <v>0</v>
      </c>
      <c r="L94" s="277"/>
      <c r="M94" s="200">
        <f>M163</f>
        <v>0</v>
      </c>
      <c r="N94" s="277"/>
      <c r="O94" s="277"/>
      <c r="P94" s="277"/>
      <c r="Q94" s="277"/>
      <c r="R94" s="139"/>
      <c r="T94" s="140"/>
      <c r="U94" s="140"/>
    </row>
    <row r="95" spans="2:47" s="7" customFormat="1" ht="19.899999999999999" customHeight="1">
      <c r="B95" s="137"/>
      <c r="C95" s="138"/>
      <c r="D95" s="106" t="s">
        <v>137</v>
      </c>
      <c r="E95" s="138"/>
      <c r="F95" s="138"/>
      <c r="G95" s="138"/>
      <c r="H95" s="200">
        <f>W166</f>
        <v>0</v>
      </c>
      <c r="I95" s="277"/>
      <c r="J95" s="277"/>
      <c r="K95" s="200">
        <f>X166</f>
        <v>0</v>
      </c>
      <c r="L95" s="277"/>
      <c r="M95" s="200">
        <f>M166</f>
        <v>0</v>
      </c>
      <c r="N95" s="277"/>
      <c r="O95" s="277"/>
      <c r="P95" s="277"/>
      <c r="Q95" s="277"/>
      <c r="R95" s="139"/>
      <c r="T95" s="140"/>
      <c r="U95" s="140"/>
    </row>
    <row r="96" spans="2:47" s="7" customFormat="1" ht="14.85" customHeight="1">
      <c r="B96" s="137"/>
      <c r="C96" s="138"/>
      <c r="D96" s="106" t="s">
        <v>138</v>
      </c>
      <c r="E96" s="138"/>
      <c r="F96" s="138"/>
      <c r="G96" s="138"/>
      <c r="H96" s="200">
        <f>W173</f>
        <v>0</v>
      </c>
      <c r="I96" s="277"/>
      <c r="J96" s="277"/>
      <c r="K96" s="200">
        <f>X173</f>
        <v>0</v>
      </c>
      <c r="L96" s="277"/>
      <c r="M96" s="200">
        <f>M173</f>
        <v>0</v>
      </c>
      <c r="N96" s="277"/>
      <c r="O96" s="277"/>
      <c r="P96" s="277"/>
      <c r="Q96" s="277"/>
      <c r="R96" s="139"/>
      <c r="T96" s="140"/>
      <c r="U96" s="140"/>
    </row>
    <row r="97" spans="2:65" s="6" customFormat="1" ht="21.75" customHeight="1">
      <c r="B97" s="132"/>
      <c r="C97" s="133"/>
      <c r="D97" s="134" t="s">
        <v>139</v>
      </c>
      <c r="E97" s="133"/>
      <c r="F97" s="133"/>
      <c r="G97" s="133"/>
      <c r="H97" s="247">
        <f>W181</f>
        <v>0</v>
      </c>
      <c r="I97" s="278"/>
      <c r="J97" s="278"/>
      <c r="K97" s="247">
        <f>X181</f>
        <v>0</v>
      </c>
      <c r="L97" s="278"/>
      <c r="M97" s="247">
        <f>M181</f>
        <v>0</v>
      </c>
      <c r="N97" s="278"/>
      <c r="O97" s="278"/>
      <c r="P97" s="278"/>
      <c r="Q97" s="278"/>
      <c r="R97" s="135"/>
      <c r="T97" s="136"/>
      <c r="U97" s="136"/>
    </row>
    <row r="98" spans="2:65" s="1" customFormat="1" ht="21.75" customHeight="1">
      <c r="B98" s="34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6"/>
      <c r="T98" s="130"/>
      <c r="U98" s="130"/>
    </row>
    <row r="99" spans="2:65" s="1" customFormat="1" ht="29.25" customHeight="1">
      <c r="B99" s="34"/>
      <c r="C99" s="131" t="s">
        <v>140</v>
      </c>
      <c r="D99" s="35"/>
      <c r="E99" s="35"/>
      <c r="F99" s="35"/>
      <c r="G99" s="35"/>
      <c r="H99" s="35"/>
      <c r="I99" s="35"/>
      <c r="J99" s="35"/>
      <c r="K99" s="35"/>
      <c r="L99" s="35"/>
      <c r="M99" s="275">
        <f>ROUND(M100+M101+M102+M103+M104+M105,2)</f>
        <v>0</v>
      </c>
      <c r="N99" s="276"/>
      <c r="O99" s="276"/>
      <c r="P99" s="276"/>
      <c r="Q99" s="276"/>
      <c r="R99" s="36"/>
      <c r="T99" s="141"/>
      <c r="U99" s="142" t="s">
        <v>46</v>
      </c>
    </row>
    <row r="100" spans="2:65" s="1" customFormat="1" ht="18" customHeight="1">
      <c r="B100" s="34"/>
      <c r="C100" s="35"/>
      <c r="D100" s="197" t="s">
        <v>141</v>
      </c>
      <c r="E100" s="198"/>
      <c r="F100" s="198"/>
      <c r="G100" s="198"/>
      <c r="H100" s="198"/>
      <c r="I100" s="35"/>
      <c r="J100" s="35"/>
      <c r="K100" s="35"/>
      <c r="L100" s="35"/>
      <c r="M100" s="199">
        <f>ROUND(M88*T100,2)</f>
        <v>0</v>
      </c>
      <c r="N100" s="200"/>
      <c r="O100" s="200"/>
      <c r="P100" s="200"/>
      <c r="Q100" s="200"/>
      <c r="R100" s="36"/>
      <c r="S100" s="143"/>
      <c r="T100" s="144"/>
      <c r="U100" s="145" t="s">
        <v>47</v>
      </c>
      <c r="V100" s="146"/>
      <c r="W100" s="146"/>
      <c r="X100" s="146"/>
      <c r="Y100" s="146"/>
      <c r="Z100" s="146"/>
      <c r="AA100" s="146"/>
      <c r="AB100" s="146"/>
      <c r="AC100" s="146"/>
      <c r="AD100" s="146"/>
      <c r="AE100" s="146"/>
      <c r="AF100" s="146"/>
      <c r="AG100" s="146"/>
      <c r="AH100" s="146"/>
      <c r="AI100" s="146"/>
      <c r="AJ100" s="146"/>
      <c r="AK100" s="146"/>
      <c r="AL100" s="146"/>
      <c r="AM100" s="146"/>
      <c r="AN100" s="146"/>
      <c r="AO100" s="146"/>
      <c r="AP100" s="146"/>
      <c r="AQ100" s="146"/>
      <c r="AR100" s="146"/>
      <c r="AS100" s="146"/>
      <c r="AT100" s="146"/>
      <c r="AU100" s="146"/>
      <c r="AV100" s="146"/>
      <c r="AW100" s="146"/>
      <c r="AX100" s="146"/>
      <c r="AY100" s="147" t="s">
        <v>142</v>
      </c>
      <c r="AZ100" s="146"/>
      <c r="BA100" s="146"/>
      <c r="BB100" s="146"/>
      <c r="BC100" s="146"/>
      <c r="BD100" s="146"/>
      <c r="BE100" s="148">
        <f t="shared" ref="BE100:BE105" si="0">IF(U100="základní",M100,0)</f>
        <v>0</v>
      </c>
      <c r="BF100" s="148">
        <f t="shared" ref="BF100:BF105" si="1">IF(U100="snížená",M100,0)</f>
        <v>0</v>
      </c>
      <c r="BG100" s="148">
        <f t="shared" ref="BG100:BG105" si="2">IF(U100="zákl. přenesená",M100,0)</f>
        <v>0</v>
      </c>
      <c r="BH100" s="148">
        <f t="shared" ref="BH100:BH105" si="3">IF(U100="sníž. přenesená",M100,0)</f>
        <v>0</v>
      </c>
      <c r="BI100" s="148">
        <f t="shared" ref="BI100:BI105" si="4">IF(U100="nulová",M100,0)</f>
        <v>0</v>
      </c>
      <c r="BJ100" s="147" t="s">
        <v>92</v>
      </c>
      <c r="BK100" s="146"/>
      <c r="BL100" s="146"/>
      <c r="BM100" s="146"/>
    </row>
    <row r="101" spans="2:65" s="1" customFormat="1" ht="18" customHeight="1">
      <c r="B101" s="34"/>
      <c r="C101" s="35"/>
      <c r="D101" s="197" t="s">
        <v>143</v>
      </c>
      <c r="E101" s="198"/>
      <c r="F101" s="198"/>
      <c r="G101" s="198"/>
      <c r="H101" s="198"/>
      <c r="I101" s="35"/>
      <c r="J101" s="35"/>
      <c r="K101" s="35"/>
      <c r="L101" s="35"/>
      <c r="M101" s="199">
        <f>ROUND(M88*T101,2)</f>
        <v>0</v>
      </c>
      <c r="N101" s="200"/>
      <c r="O101" s="200"/>
      <c r="P101" s="200"/>
      <c r="Q101" s="200"/>
      <c r="R101" s="36"/>
      <c r="S101" s="143"/>
      <c r="T101" s="144"/>
      <c r="U101" s="145" t="s">
        <v>47</v>
      </c>
      <c r="V101" s="146"/>
      <c r="W101" s="146"/>
      <c r="X101" s="146"/>
      <c r="Y101" s="146"/>
      <c r="Z101" s="146"/>
      <c r="AA101" s="146"/>
      <c r="AB101" s="146"/>
      <c r="AC101" s="146"/>
      <c r="AD101" s="146"/>
      <c r="AE101" s="146"/>
      <c r="AF101" s="146"/>
      <c r="AG101" s="146"/>
      <c r="AH101" s="146"/>
      <c r="AI101" s="146"/>
      <c r="AJ101" s="146"/>
      <c r="AK101" s="146"/>
      <c r="AL101" s="146"/>
      <c r="AM101" s="146"/>
      <c r="AN101" s="146"/>
      <c r="AO101" s="146"/>
      <c r="AP101" s="146"/>
      <c r="AQ101" s="146"/>
      <c r="AR101" s="146"/>
      <c r="AS101" s="146"/>
      <c r="AT101" s="146"/>
      <c r="AU101" s="146"/>
      <c r="AV101" s="146"/>
      <c r="AW101" s="146"/>
      <c r="AX101" s="146"/>
      <c r="AY101" s="147" t="s">
        <v>142</v>
      </c>
      <c r="AZ101" s="146"/>
      <c r="BA101" s="146"/>
      <c r="BB101" s="146"/>
      <c r="BC101" s="146"/>
      <c r="BD101" s="146"/>
      <c r="BE101" s="148">
        <f t="shared" si="0"/>
        <v>0</v>
      </c>
      <c r="BF101" s="148">
        <f t="shared" si="1"/>
        <v>0</v>
      </c>
      <c r="BG101" s="148">
        <f t="shared" si="2"/>
        <v>0</v>
      </c>
      <c r="BH101" s="148">
        <f t="shared" si="3"/>
        <v>0</v>
      </c>
      <c r="BI101" s="148">
        <f t="shared" si="4"/>
        <v>0</v>
      </c>
      <c r="BJ101" s="147" t="s">
        <v>92</v>
      </c>
      <c r="BK101" s="146"/>
      <c r="BL101" s="146"/>
      <c r="BM101" s="146"/>
    </row>
    <row r="102" spans="2:65" s="1" customFormat="1" ht="18" customHeight="1">
      <c r="B102" s="34"/>
      <c r="C102" s="35"/>
      <c r="D102" s="197" t="s">
        <v>144</v>
      </c>
      <c r="E102" s="198"/>
      <c r="F102" s="198"/>
      <c r="G102" s="198"/>
      <c r="H102" s="198"/>
      <c r="I102" s="35"/>
      <c r="J102" s="35"/>
      <c r="K102" s="35"/>
      <c r="L102" s="35"/>
      <c r="M102" s="199">
        <f>ROUND(M88*T102,2)</f>
        <v>0</v>
      </c>
      <c r="N102" s="200"/>
      <c r="O102" s="200"/>
      <c r="P102" s="200"/>
      <c r="Q102" s="200"/>
      <c r="R102" s="36"/>
      <c r="S102" s="143"/>
      <c r="T102" s="144"/>
      <c r="U102" s="145" t="s">
        <v>47</v>
      </c>
      <c r="V102" s="146"/>
      <c r="W102" s="146"/>
      <c r="X102" s="146"/>
      <c r="Y102" s="146"/>
      <c r="Z102" s="146"/>
      <c r="AA102" s="146"/>
      <c r="AB102" s="146"/>
      <c r="AC102" s="146"/>
      <c r="AD102" s="146"/>
      <c r="AE102" s="146"/>
      <c r="AF102" s="146"/>
      <c r="AG102" s="146"/>
      <c r="AH102" s="146"/>
      <c r="AI102" s="146"/>
      <c r="AJ102" s="146"/>
      <c r="AK102" s="146"/>
      <c r="AL102" s="146"/>
      <c r="AM102" s="146"/>
      <c r="AN102" s="146"/>
      <c r="AO102" s="146"/>
      <c r="AP102" s="146"/>
      <c r="AQ102" s="146"/>
      <c r="AR102" s="146"/>
      <c r="AS102" s="146"/>
      <c r="AT102" s="146"/>
      <c r="AU102" s="146"/>
      <c r="AV102" s="146"/>
      <c r="AW102" s="146"/>
      <c r="AX102" s="146"/>
      <c r="AY102" s="147" t="s">
        <v>142</v>
      </c>
      <c r="AZ102" s="146"/>
      <c r="BA102" s="146"/>
      <c r="BB102" s="146"/>
      <c r="BC102" s="146"/>
      <c r="BD102" s="146"/>
      <c r="BE102" s="148">
        <f t="shared" si="0"/>
        <v>0</v>
      </c>
      <c r="BF102" s="148">
        <f t="shared" si="1"/>
        <v>0</v>
      </c>
      <c r="BG102" s="148">
        <f t="shared" si="2"/>
        <v>0</v>
      </c>
      <c r="BH102" s="148">
        <f t="shared" si="3"/>
        <v>0</v>
      </c>
      <c r="BI102" s="148">
        <f t="shared" si="4"/>
        <v>0</v>
      </c>
      <c r="BJ102" s="147" t="s">
        <v>92</v>
      </c>
      <c r="BK102" s="146"/>
      <c r="BL102" s="146"/>
      <c r="BM102" s="146"/>
    </row>
    <row r="103" spans="2:65" s="1" customFormat="1" ht="18" customHeight="1">
      <c r="B103" s="34"/>
      <c r="C103" s="35"/>
      <c r="D103" s="197" t="s">
        <v>145</v>
      </c>
      <c r="E103" s="198"/>
      <c r="F103" s="198"/>
      <c r="G103" s="198"/>
      <c r="H103" s="198"/>
      <c r="I103" s="35"/>
      <c r="J103" s="35"/>
      <c r="K103" s="35"/>
      <c r="L103" s="35"/>
      <c r="M103" s="199">
        <f>ROUND(M88*T103,2)</f>
        <v>0</v>
      </c>
      <c r="N103" s="200"/>
      <c r="O103" s="200"/>
      <c r="P103" s="200"/>
      <c r="Q103" s="200"/>
      <c r="R103" s="36"/>
      <c r="S103" s="143"/>
      <c r="T103" s="144"/>
      <c r="U103" s="145" t="s">
        <v>47</v>
      </c>
      <c r="V103" s="146"/>
      <c r="W103" s="146"/>
      <c r="X103" s="146"/>
      <c r="Y103" s="146"/>
      <c r="Z103" s="146"/>
      <c r="AA103" s="146"/>
      <c r="AB103" s="146"/>
      <c r="AC103" s="146"/>
      <c r="AD103" s="146"/>
      <c r="AE103" s="146"/>
      <c r="AF103" s="146"/>
      <c r="AG103" s="146"/>
      <c r="AH103" s="146"/>
      <c r="AI103" s="146"/>
      <c r="AJ103" s="146"/>
      <c r="AK103" s="146"/>
      <c r="AL103" s="146"/>
      <c r="AM103" s="146"/>
      <c r="AN103" s="146"/>
      <c r="AO103" s="146"/>
      <c r="AP103" s="146"/>
      <c r="AQ103" s="146"/>
      <c r="AR103" s="146"/>
      <c r="AS103" s="146"/>
      <c r="AT103" s="146"/>
      <c r="AU103" s="146"/>
      <c r="AV103" s="146"/>
      <c r="AW103" s="146"/>
      <c r="AX103" s="146"/>
      <c r="AY103" s="147" t="s">
        <v>142</v>
      </c>
      <c r="AZ103" s="146"/>
      <c r="BA103" s="146"/>
      <c r="BB103" s="146"/>
      <c r="BC103" s="146"/>
      <c r="BD103" s="146"/>
      <c r="BE103" s="148">
        <f t="shared" si="0"/>
        <v>0</v>
      </c>
      <c r="BF103" s="148">
        <f t="shared" si="1"/>
        <v>0</v>
      </c>
      <c r="BG103" s="148">
        <f t="shared" si="2"/>
        <v>0</v>
      </c>
      <c r="BH103" s="148">
        <f t="shared" si="3"/>
        <v>0</v>
      </c>
      <c r="BI103" s="148">
        <f t="shared" si="4"/>
        <v>0</v>
      </c>
      <c r="BJ103" s="147" t="s">
        <v>92</v>
      </c>
      <c r="BK103" s="146"/>
      <c r="BL103" s="146"/>
      <c r="BM103" s="146"/>
    </row>
    <row r="104" spans="2:65" s="1" customFormat="1" ht="18" customHeight="1">
      <c r="B104" s="34"/>
      <c r="C104" s="35"/>
      <c r="D104" s="197" t="s">
        <v>146</v>
      </c>
      <c r="E104" s="198"/>
      <c r="F104" s="198"/>
      <c r="G104" s="198"/>
      <c r="H104" s="198"/>
      <c r="I104" s="35"/>
      <c r="J104" s="35"/>
      <c r="K104" s="35"/>
      <c r="L104" s="35"/>
      <c r="M104" s="199">
        <f>ROUND(M88*T104,2)</f>
        <v>0</v>
      </c>
      <c r="N104" s="200"/>
      <c r="O104" s="200"/>
      <c r="P104" s="200"/>
      <c r="Q104" s="200"/>
      <c r="R104" s="36"/>
      <c r="S104" s="143"/>
      <c r="T104" s="144"/>
      <c r="U104" s="145" t="s">
        <v>47</v>
      </c>
      <c r="V104" s="146"/>
      <c r="W104" s="146"/>
      <c r="X104" s="146"/>
      <c r="Y104" s="146"/>
      <c r="Z104" s="146"/>
      <c r="AA104" s="146"/>
      <c r="AB104" s="146"/>
      <c r="AC104" s="146"/>
      <c r="AD104" s="146"/>
      <c r="AE104" s="146"/>
      <c r="AF104" s="146"/>
      <c r="AG104" s="146"/>
      <c r="AH104" s="146"/>
      <c r="AI104" s="146"/>
      <c r="AJ104" s="146"/>
      <c r="AK104" s="146"/>
      <c r="AL104" s="146"/>
      <c r="AM104" s="146"/>
      <c r="AN104" s="146"/>
      <c r="AO104" s="146"/>
      <c r="AP104" s="146"/>
      <c r="AQ104" s="146"/>
      <c r="AR104" s="146"/>
      <c r="AS104" s="146"/>
      <c r="AT104" s="146"/>
      <c r="AU104" s="146"/>
      <c r="AV104" s="146"/>
      <c r="AW104" s="146"/>
      <c r="AX104" s="146"/>
      <c r="AY104" s="147" t="s">
        <v>142</v>
      </c>
      <c r="AZ104" s="146"/>
      <c r="BA104" s="146"/>
      <c r="BB104" s="146"/>
      <c r="BC104" s="146"/>
      <c r="BD104" s="146"/>
      <c r="BE104" s="148">
        <f t="shared" si="0"/>
        <v>0</v>
      </c>
      <c r="BF104" s="148">
        <f t="shared" si="1"/>
        <v>0</v>
      </c>
      <c r="BG104" s="148">
        <f t="shared" si="2"/>
        <v>0</v>
      </c>
      <c r="BH104" s="148">
        <f t="shared" si="3"/>
        <v>0</v>
      </c>
      <c r="BI104" s="148">
        <f t="shared" si="4"/>
        <v>0</v>
      </c>
      <c r="BJ104" s="147" t="s">
        <v>92</v>
      </c>
      <c r="BK104" s="146"/>
      <c r="BL104" s="146"/>
      <c r="BM104" s="146"/>
    </row>
    <row r="105" spans="2:65" s="1" customFormat="1" ht="18" customHeight="1">
      <c r="B105" s="34"/>
      <c r="C105" s="35"/>
      <c r="D105" s="106" t="s">
        <v>147</v>
      </c>
      <c r="E105" s="35"/>
      <c r="F105" s="35"/>
      <c r="G105" s="35"/>
      <c r="H105" s="35"/>
      <c r="I105" s="35"/>
      <c r="J105" s="35"/>
      <c r="K105" s="35"/>
      <c r="L105" s="35"/>
      <c r="M105" s="199">
        <f>ROUND(M88*T105,2)</f>
        <v>0</v>
      </c>
      <c r="N105" s="200"/>
      <c r="O105" s="200"/>
      <c r="P105" s="200"/>
      <c r="Q105" s="200"/>
      <c r="R105" s="36"/>
      <c r="S105" s="143"/>
      <c r="T105" s="149"/>
      <c r="U105" s="150" t="s">
        <v>47</v>
      </c>
      <c r="V105" s="146"/>
      <c r="W105" s="146"/>
      <c r="X105" s="146"/>
      <c r="Y105" s="146"/>
      <c r="Z105" s="146"/>
      <c r="AA105" s="146"/>
      <c r="AB105" s="146"/>
      <c r="AC105" s="146"/>
      <c r="AD105" s="146"/>
      <c r="AE105" s="146"/>
      <c r="AF105" s="146"/>
      <c r="AG105" s="146"/>
      <c r="AH105" s="146"/>
      <c r="AI105" s="146"/>
      <c r="AJ105" s="146"/>
      <c r="AK105" s="146"/>
      <c r="AL105" s="146"/>
      <c r="AM105" s="146"/>
      <c r="AN105" s="146"/>
      <c r="AO105" s="146"/>
      <c r="AP105" s="146"/>
      <c r="AQ105" s="146"/>
      <c r="AR105" s="146"/>
      <c r="AS105" s="146"/>
      <c r="AT105" s="146"/>
      <c r="AU105" s="146"/>
      <c r="AV105" s="146"/>
      <c r="AW105" s="146"/>
      <c r="AX105" s="146"/>
      <c r="AY105" s="147" t="s">
        <v>148</v>
      </c>
      <c r="AZ105" s="146"/>
      <c r="BA105" s="146"/>
      <c r="BB105" s="146"/>
      <c r="BC105" s="146"/>
      <c r="BD105" s="146"/>
      <c r="BE105" s="148">
        <f t="shared" si="0"/>
        <v>0</v>
      </c>
      <c r="BF105" s="148">
        <f t="shared" si="1"/>
        <v>0</v>
      </c>
      <c r="BG105" s="148">
        <f t="shared" si="2"/>
        <v>0</v>
      </c>
      <c r="BH105" s="148">
        <f t="shared" si="3"/>
        <v>0</v>
      </c>
      <c r="BI105" s="148">
        <f t="shared" si="4"/>
        <v>0</v>
      </c>
      <c r="BJ105" s="147" t="s">
        <v>92</v>
      </c>
      <c r="BK105" s="146"/>
      <c r="BL105" s="146"/>
      <c r="BM105" s="146"/>
    </row>
    <row r="106" spans="2:65" s="1" customFormat="1">
      <c r="B106" s="34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6"/>
      <c r="T106" s="130"/>
      <c r="U106" s="130"/>
    </row>
    <row r="107" spans="2:65" s="1" customFormat="1" ht="29.25" customHeight="1">
      <c r="B107" s="34"/>
      <c r="C107" s="117" t="s">
        <v>105</v>
      </c>
      <c r="D107" s="118"/>
      <c r="E107" s="118"/>
      <c r="F107" s="118"/>
      <c r="G107" s="118"/>
      <c r="H107" s="118"/>
      <c r="I107" s="118"/>
      <c r="J107" s="118"/>
      <c r="K107" s="118"/>
      <c r="L107" s="196">
        <f>ROUND(SUM(M88+M99),2)</f>
        <v>0</v>
      </c>
      <c r="M107" s="196"/>
      <c r="N107" s="196"/>
      <c r="O107" s="196"/>
      <c r="P107" s="196"/>
      <c r="Q107" s="196"/>
      <c r="R107" s="36"/>
      <c r="T107" s="130"/>
      <c r="U107" s="130"/>
    </row>
    <row r="108" spans="2:65" s="1" customFormat="1" ht="6.95" customHeight="1">
      <c r="B108" s="58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60"/>
      <c r="T108" s="130"/>
      <c r="U108" s="130"/>
    </row>
    <row r="112" spans="2:65" s="1" customFormat="1" ht="6.95" customHeight="1">
      <c r="B112" s="61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3"/>
    </row>
    <row r="113" spans="2:65" s="1" customFormat="1" ht="36.950000000000003" customHeight="1">
      <c r="B113" s="34"/>
      <c r="C113" s="219" t="s">
        <v>149</v>
      </c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P113" s="271"/>
      <c r="Q113" s="271"/>
      <c r="R113" s="36"/>
    </row>
    <row r="114" spans="2:65" s="1" customFormat="1" ht="6.95" customHeight="1">
      <c r="B114" s="34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6"/>
    </row>
    <row r="115" spans="2:65" s="1" customFormat="1" ht="30" customHeight="1">
      <c r="B115" s="34"/>
      <c r="C115" s="29" t="s">
        <v>20</v>
      </c>
      <c r="D115" s="35"/>
      <c r="E115" s="35"/>
      <c r="F115" s="272" t="str">
        <f>F6</f>
        <v>Oprava elektroinstalace ekonomického oddělení</v>
      </c>
      <c r="G115" s="273"/>
      <c r="H115" s="273"/>
      <c r="I115" s="273"/>
      <c r="J115" s="273"/>
      <c r="K115" s="273"/>
      <c r="L115" s="273"/>
      <c r="M115" s="273"/>
      <c r="N115" s="273"/>
      <c r="O115" s="273"/>
      <c r="P115" s="273"/>
      <c r="Q115" s="35"/>
      <c r="R115" s="36"/>
    </row>
    <row r="116" spans="2:65" s="1" customFormat="1" ht="36.950000000000003" customHeight="1">
      <c r="B116" s="34"/>
      <c r="C116" s="68" t="s">
        <v>113</v>
      </c>
      <c r="D116" s="35"/>
      <c r="E116" s="35"/>
      <c r="F116" s="221" t="str">
        <f>F7</f>
        <v>02 - D.1.4.h - Zařízení slaboproudé elektrotechniky</v>
      </c>
      <c r="G116" s="271"/>
      <c r="H116" s="271"/>
      <c r="I116" s="271"/>
      <c r="J116" s="271"/>
      <c r="K116" s="271"/>
      <c r="L116" s="271"/>
      <c r="M116" s="271"/>
      <c r="N116" s="271"/>
      <c r="O116" s="271"/>
      <c r="P116" s="271"/>
      <c r="Q116" s="35"/>
      <c r="R116" s="36"/>
    </row>
    <row r="117" spans="2:65" s="1" customFormat="1" ht="6.95" customHeight="1">
      <c r="B117" s="34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6"/>
    </row>
    <row r="118" spans="2:65" s="1" customFormat="1" ht="18" customHeight="1">
      <c r="B118" s="34"/>
      <c r="C118" s="29" t="s">
        <v>25</v>
      </c>
      <c r="D118" s="35"/>
      <c r="E118" s="35"/>
      <c r="F118" s="27" t="str">
        <f>F9</f>
        <v>Olomouc</v>
      </c>
      <c r="G118" s="35"/>
      <c r="H118" s="35"/>
      <c r="I118" s="35"/>
      <c r="J118" s="35"/>
      <c r="K118" s="29" t="s">
        <v>27</v>
      </c>
      <c r="L118" s="35"/>
      <c r="M118" s="274" t="str">
        <f>IF(O9="","",O9)</f>
        <v>11. 2. 2017</v>
      </c>
      <c r="N118" s="274"/>
      <c r="O118" s="274"/>
      <c r="P118" s="274"/>
      <c r="Q118" s="35"/>
      <c r="R118" s="36"/>
    </row>
    <row r="119" spans="2:65" s="1" customFormat="1" ht="6.95" customHeight="1">
      <c r="B119" s="34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6"/>
    </row>
    <row r="120" spans="2:65" s="1" customFormat="1" ht="15">
      <c r="B120" s="34"/>
      <c r="C120" s="29" t="s">
        <v>29</v>
      </c>
      <c r="D120" s="35"/>
      <c r="E120" s="35"/>
      <c r="F120" s="27" t="str">
        <f>E12</f>
        <v>Vazební věznice Olomouc</v>
      </c>
      <c r="G120" s="35"/>
      <c r="H120" s="35"/>
      <c r="I120" s="35"/>
      <c r="J120" s="35"/>
      <c r="K120" s="29" t="s">
        <v>36</v>
      </c>
      <c r="L120" s="35"/>
      <c r="M120" s="230" t="str">
        <f>E18</f>
        <v>Viktor Králík</v>
      </c>
      <c r="N120" s="230"/>
      <c r="O120" s="230"/>
      <c r="P120" s="230"/>
      <c r="Q120" s="230"/>
      <c r="R120" s="36"/>
    </row>
    <row r="121" spans="2:65" s="1" customFormat="1" ht="14.45" customHeight="1">
      <c r="B121" s="34"/>
      <c r="C121" s="29" t="s">
        <v>34</v>
      </c>
      <c r="D121" s="35"/>
      <c r="E121" s="35"/>
      <c r="F121" s="27" t="str">
        <f>IF(E15="","",E15)</f>
        <v>Bude vybrán ve výběrovém řízení</v>
      </c>
      <c r="G121" s="35"/>
      <c r="H121" s="35"/>
      <c r="I121" s="35"/>
      <c r="J121" s="35"/>
      <c r="K121" s="29" t="s">
        <v>39</v>
      </c>
      <c r="L121" s="35"/>
      <c r="M121" s="230" t="str">
        <f>E21</f>
        <v>Viktor Králík</v>
      </c>
      <c r="N121" s="230"/>
      <c r="O121" s="230"/>
      <c r="P121" s="230"/>
      <c r="Q121" s="230"/>
      <c r="R121" s="36"/>
    </row>
    <row r="122" spans="2:65" s="1" customFormat="1" ht="10.35" customHeight="1">
      <c r="B122" s="34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6"/>
    </row>
    <row r="123" spans="2:65" s="8" customFormat="1" ht="29.25" customHeight="1">
      <c r="B123" s="151"/>
      <c r="C123" s="152" t="s">
        <v>150</v>
      </c>
      <c r="D123" s="153" t="s">
        <v>151</v>
      </c>
      <c r="E123" s="153" t="s">
        <v>64</v>
      </c>
      <c r="F123" s="269" t="s">
        <v>152</v>
      </c>
      <c r="G123" s="269"/>
      <c r="H123" s="269"/>
      <c r="I123" s="269"/>
      <c r="J123" s="153" t="s">
        <v>153</v>
      </c>
      <c r="K123" s="153" t="s">
        <v>154</v>
      </c>
      <c r="L123" s="153" t="s">
        <v>155</v>
      </c>
      <c r="M123" s="269" t="s">
        <v>156</v>
      </c>
      <c r="N123" s="269"/>
      <c r="O123" s="269"/>
      <c r="P123" s="269" t="s">
        <v>121</v>
      </c>
      <c r="Q123" s="270"/>
      <c r="R123" s="154"/>
      <c r="T123" s="79" t="s">
        <v>157</v>
      </c>
      <c r="U123" s="80" t="s">
        <v>46</v>
      </c>
      <c r="V123" s="80" t="s">
        <v>158</v>
      </c>
      <c r="W123" s="80" t="s">
        <v>159</v>
      </c>
      <c r="X123" s="80" t="s">
        <v>160</v>
      </c>
      <c r="Y123" s="80" t="s">
        <v>161</v>
      </c>
      <c r="Z123" s="80" t="s">
        <v>162</v>
      </c>
      <c r="AA123" s="80" t="s">
        <v>163</v>
      </c>
      <c r="AB123" s="80" t="s">
        <v>164</v>
      </c>
      <c r="AC123" s="80" t="s">
        <v>165</v>
      </c>
      <c r="AD123" s="81" t="s">
        <v>166</v>
      </c>
    </row>
    <row r="124" spans="2:65" s="1" customFormat="1" ht="29.25" customHeight="1">
      <c r="B124" s="34"/>
      <c r="C124" s="83" t="s">
        <v>116</v>
      </c>
      <c r="D124" s="35"/>
      <c r="E124" s="35"/>
      <c r="F124" s="35"/>
      <c r="G124" s="35"/>
      <c r="H124" s="35"/>
      <c r="I124" s="35"/>
      <c r="J124" s="35"/>
      <c r="K124" s="35"/>
      <c r="L124" s="35"/>
      <c r="M124" s="245">
        <f>BK124</f>
        <v>0</v>
      </c>
      <c r="N124" s="246"/>
      <c r="O124" s="246"/>
      <c r="P124" s="246"/>
      <c r="Q124" s="246"/>
      <c r="R124" s="36"/>
      <c r="T124" s="82"/>
      <c r="U124" s="50"/>
      <c r="V124" s="50"/>
      <c r="W124" s="155">
        <f>W125+W156+W181</f>
        <v>0</v>
      </c>
      <c r="X124" s="155">
        <f>X125+X156+X181</f>
        <v>0</v>
      </c>
      <c r="Y124" s="50"/>
      <c r="Z124" s="156">
        <f>Z125+Z156+Z181</f>
        <v>0</v>
      </c>
      <c r="AA124" s="50"/>
      <c r="AB124" s="156">
        <f>AB125+AB156+AB181</f>
        <v>0</v>
      </c>
      <c r="AC124" s="50"/>
      <c r="AD124" s="157">
        <f>AD125+AD156+AD181</f>
        <v>0</v>
      </c>
      <c r="AT124" s="17" t="s">
        <v>83</v>
      </c>
      <c r="AU124" s="17" t="s">
        <v>123</v>
      </c>
      <c r="BK124" s="158">
        <f>BK125+BK156+BK181</f>
        <v>0</v>
      </c>
    </row>
    <row r="125" spans="2:65" s="9" customFormat="1" ht="37.35" customHeight="1">
      <c r="B125" s="159"/>
      <c r="C125" s="160"/>
      <c r="D125" s="161" t="s">
        <v>127</v>
      </c>
      <c r="E125" s="161"/>
      <c r="F125" s="161"/>
      <c r="G125" s="161"/>
      <c r="H125" s="161"/>
      <c r="I125" s="161"/>
      <c r="J125" s="161"/>
      <c r="K125" s="161"/>
      <c r="L125" s="161"/>
      <c r="M125" s="247">
        <f>BK125</f>
        <v>0</v>
      </c>
      <c r="N125" s="248"/>
      <c r="O125" s="248"/>
      <c r="P125" s="248"/>
      <c r="Q125" s="248"/>
      <c r="R125" s="162"/>
      <c r="T125" s="163"/>
      <c r="U125" s="160"/>
      <c r="V125" s="160"/>
      <c r="W125" s="164">
        <f>W126</f>
        <v>0</v>
      </c>
      <c r="X125" s="164">
        <f>X126</f>
        <v>0</v>
      </c>
      <c r="Y125" s="160"/>
      <c r="Z125" s="165">
        <f>Z126</f>
        <v>0</v>
      </c>
      <c r="AA125" s="160"/>
      <c r="AB125" s="165">
        <f>AB126</f>
        <v>0</v>
      </c>
      <c r="AC125" s="160"/>
      <c r="AD125" s="166">
        <f>AD126</f>
        <v>0</v>
      </c>
      <c r="AR125" s="167" t="s">
        <v>111</v>
      </c>
      <c r="AT125" s="168" t="s">
        <v>83</v>
      </c>
      <c r="AU125" s="168" t="s">
        <v>84</v>
      </c>
      <c r="AY125" s="167" t="s">
        <v>167</v>
      </c>
      <c r="BK125" s="169">
        <f>BK126</f>
        <v>0</v>
      </c>
    </row>
    <row r="126" spans="2:65" s="9" customFormat="1" ht="19.899999999999999" customHeight="1">
      <c r="B126" s="159"/>
      <c r="C126" s="160"/>
      <c r="D126" s="170" t="s">
        <v>722</v>
      </c>
      <c r="E126" s="170"/>
      <c r="F126" s="170"/>
      <c r="G126" s="170"/>
      <c r="H126" s="170"/>
      <c r="I126" s="170"/>
      <c r="J126" s="170"/>
      <c r="K126" s="170"/>
      <c r="L126" s="170"/>
      <c r="M126" s="251">
        <f>BK126</f>
        <v>0</v>
      </c>
      <c r="N126" s="252"/>
      <c r="O126" s="252"/>
      <c r="P126" s="252"/>
      <c r="Q126" s="252"/>
      <c r="R126" s="162"/>
      <c r="T126" s="163"/>
      <c r="U126" s="160"/>
      <c r="V126" s="160"/>
      <c r="W126" s="164">
        <f>SUM(W127:W155)</f>
        <v>0</v>
      </c>
      <c r="X126" s="164">
        <f>SUM(X127:X155)</f>
        <v>0</v>
      </c>
      <c r="Y126" s="160"/>
      <c r="Z126" s="165">
        <f>SUM(Z127:Z155)</f>
        <v>0</v>
      </c>
      <c r="AA126" s="160"/>
      <c r="AB126" s="165">
        <f>SUM(AB127:AB155)</f>
        <v>0</v>
      </c>
      <c r="AC126" s="160"/>
      <c r="AD126" s="166">
        <f>SUM(AD127:AD155)</f>
        <v>0</v>
      </c>
      <c r="AR126" s="167" t="s">
        <v>111</v>
      </c>
      <c r="AT126" s="168" t="s">
        <v>83</v>
      </c>
      <c r="AU126" s="168" t="s">
        <v>92</v>
      </c>
      <c r="AY126" s="167" t="s">
        <v>167</v>
      </c>
      <c r="BK126" s="169">
        <f>SUM(BK127:BK155)</f>
        <v>0</v>
      </c>
    </row>
    <row r="127" spans="2:65" s="1" customFormat="1" ht="31.5" customHeight="1">
      <c r="B127" s="34"/>
      <c r="C127" s="171" t="s">
        <v>92</v>
      </c>
      <c r="D127" s="171" t="s">
        <v>168</v>
      </c>
      <c r="E127" s="172" t="s">
        <v>723</v>
      </c>
      <c r="F127" s="261" t="s">
        <v>724</v>
      </c>
      <c r="G127" s="261"/>
      <c r="H127" s="261"/>
      <c r="I127" s="261"/>
      <c r="J127" s="173" t="s">
        <v>190</v>
      </c>
      <c r="K127" s="174">
        <v>210</v>
      </c>
      <c r="L127" s="175">
        <v>0</v>
      </c>
      <c r="M127" s="262">
        <v>0</v>
      </c>
      <c r="N127" s="263"/>
      <c r="O127" s="263"/>
      <c r="P127" s="242">
        <f t="shared" ref="P127:P141" si="5">ROUND(V127*K127,2)</f>
        <v>0</v>
      </c>
      <c r="Q127" s="242"/>
      <c r="R127" s="36"/>
      <c r="T127" s="176" t="s">
        <v>23</v>
      </c>
      <c r="U127" s="43" t="s">
        <v>47</v>
      </c>
      <c r="V127" s="123">
        <f t="shared" ref="V127:V141" si="6">L127+M127</f>
        <v>0</v>
      </c>
      <c r="W127" s="123">
        <f t="shared" ref="W127:W141" si="7">ROUND(L127*K127,2)</f>
        <v>0</v>
      </c>
      <c r="X127" s="123">
        <f t="shared" ref="X127:X141" si="8">ROUND(M127*K127,2)</f>
        <v>0</v>
      </c>
      <c r="Y127" s="35"/>
      <c r="Z127" s="177">
        <f t="shared" ref="Z127:Z141" si="9">Y127*K127</f>
        <v>0</v>
      </c>
      <c r="AA127" s="177">
        <v>0</v>
      </c>
      <c r="AB127" s="177">
        <f t="shared" ref="AB127:AB141" si="10">AA127*K127</f>
        <v>0</v>
      </c>
      <c r="AC127" s="177">
        <v>0</v>
      </c>
      <c r="AD127" s="178">
        <f t="shared" ref="AD127:AD141" si="11">AC127*K127</f>
        <v>0</v>
      </c>
      <c r="AR127" s="17" t="s">
        <v>183</v>
      </c>
      <c r="AT127" s="17" t="s">
        <v>168</v>
      </c>
      <c r="AU127" s="17" t="s">
        <v>111</v>
      </c>
      <c r="AY127" s="17" t="s">
        <v>167</v>
      </c>
      <c r="BE127" s="110">
        <f t="shared" ref="BE127:BE141" si="12">IF(U127="základní",P127,0)</f>
        <v>0</v>
      </c>
      <c r="BF127" s="110">
        <f t="shared" ref="BF127:BF141" si="13">IF(U127="snížená",P127,0)</f>
        <v>0</v>
      </c>
      <c r="BG127" s="110">
        <f t="shared" ref="BG127:BG141" si="14">IF(U127="zákl. přenesená",P127,0)</f>
        <v>0</v>
      </c>
      <c r="BH127" s="110">
        <f t="shared" ref="BH127:BH141" si="15">IF(U127="sníž. přenesená",P127,0)</f>
        <v>0</v>
      </c>
      <c r="BI127" s="110">
        <f t="shared" ref="BI127:BI141" si="16">IF(U127="nulová",P127,0)</f>
        <v>0</v>
      </c>
      <c r="BJ127" s="17" t="s">
        <v>92</v>
      </c>
      <c r="BK127" s="110">
        <f t="shared" ref="BK127:BK141" si="17">ROUND(V127*K127,2)</f>
        <v>0</v>
      </c>
      <c r="BL127" s="17" t="s">
        <v>183</v>
      </c>
      <c r="BM127" s="17" t="s">
        <v>725</v>
      </c>
    </row>
    <row r="128" spans="2:65" s="1" customFormat="1" ht="31.5" customHeight="1">
      <c r="B128" s="34"/>
      <c r="C128" s="179" t="s">
        <v>111</v>
      </c>
      <c r="D128" s="179" t="s">
        <v>193</v>
      </c>
      <c r="E128" s="180" t="s">
        <v>726</v>
      </c>
      <c r="F128" s="266" t="s">
        <v>727</v>
      </c>
      <c r="G128" s="266"/>
      <c r="H128" s="266"/>
      <c r="I128" s="266"/>
      <c r="J128" s="181" t="s">
        <v>190</v>
      </c>
      <c r="K128" s="182">
        <v>220.5</v>
      </c>
      <c r="L128" s="183">
        <v>0</v>
      </c>
      <c r="M128" s="267"/>
      <c r="N128" s="267"/>
      <c r="O128" s="268"/>
      <c r="P128" s="242">
        <f t="shared" si="5"/>
        <v>0</v>
      </c>
      <c r="Q128" s="242"/>
      <c r="R128" s="36"/>
      <c r="T128" s="176" t="s">
        <v>23</v>
      </c>
      <c r="U128" s="43" t="s">
        <v>47</v>
      </c>
      <c r="V128" s="123">
        <f t="shared" si="6"/>
        <v>0</v>
      </c>
      <c r="W128" s="123">
        <f t="shared" si="7"/>
        <v>0</v>
      </c>
      <c r="X128" s="123">
        <f t="shared" si="8"/>
        <v>0</v>
      </c>
      <c r="Y128" s="35"/>
      <c r="Z128" s="177">
        <f t="shared" si="9"/>
        <v>0</v>
      </c>
      <c r="AA128" s="177">
        <v>0</v>
      </c>
      <c r="AB128" s="177">
        <f t="shared" si="10"/>
        <v>0</v>
      </c>
      <c r="AC128" s="177">
        <v>0</v>
      </c>
      <c r="AD128" s="178">
        <f t="shared" si="11"/>
        <v>0</v>
      </c>
      <c r="AR128" s="17" t="s">
        <v>196</v>
      </c>
      <c r="AT128" s="17" t="s">
        <v>193</v>
      </c>
      <c r="AU128" s="17" t="s">
        <v>111</v>
      </c>
      <c r="AY128" s="17" t="s">
        <v>167</v>
      </c>
      <c r="BE128" s="110">
        <f t="shared" si="12"/>
        <v>0</v>
      </c>
      <c r="BF128" s="110">
        <f t="shared" si="13"/>
        <v>0</v>
      </c>
      <c r="BG128" s="110">
        <f t="shared" si="14"/>
        <v>0</v>
      </c>
      <c r="BH128" s="110">
        <f t="shared" si="15"/>
        <v>0</v>
      </c>
      <c r="BI128" s="110">
        <f t="shared" si="16"/>
        <v>0</v>
      </c>
      <c r="BJ128" s="17" t="s">
        <v>92</v>
      </c>
      <c r="BK128" s="110">
        <f t="shared" si="17"/>
        <v>0</v>
      </c>
      <c r="BL128" s="17" t="s">
        <v>183</v>
      </c>
      <c r="BM128" s="17" t="s">
        <v>728</v>
      </c>
    </row>
    <row r="129" spans="2:65" s="1" customFormat="1" ht="44.25" customHeight="1">
      <c r="B129" s="34"/>
      <c r="C129" s="171" t="s">
        <v>173</v>
      </c>
      <c r="D129" s="171" t="s">
        <v>168</v>
      </c>
      <c r="E129" s="172" t="s">
        <v>729</v>
      </c>
      <c r="F129" s="261" t="s">
        <v>730</v>
      </c>
      <c r="G129" s="261"/>
      <c r="H129" s="261"/>
      <c r="I129" s="261"/>
      <c r="J129" s="173" t="s">
        <v>171</v>
      </c>
      <c r="K129" s="174">
        <v>40</v>
      </c>
      <c r="L129" s="175">
        <v>0</v>
      </c>
      <c r="M129" s="262">
        <v>0</v>
      </c>
      <c r="N129" s="263"/>
      <c r="O129" s="263"/>
      <c r="P129" s="242">
        <f t="shared" si="5"/>
        <v>0</v>
      </c>
      <c r="Q129" s="242"/>
      <c r="R129" s="36"/>
      <c r="T129" s="176" t="s">
        <v>23</v>
      </c>
      <c r="U129" s="43" t="s">
        <v>47</v>
      </c>
      <c r="V129" s="123">
        <f t="shared" si="6"/>
        <v>0</v>
      </c>
      <c r="W129" s="123">
        <f t="shared" si="7"/>
        <v>0</v>
      </c>
      <c r="X129" s="123">
        <f t="shared" si="8"/>
        <v>0</v>
      </c>
      <c r="Y129" s="35"/>
      <c r="Z129" s="177">
        <f t="shared" si="9"/>
        <v>0</v>
      </c>
      <c r="AA129" s="177">
        <v>0</v>
      </c>
      <c r="AB129" s="177">
        <f t="shared" si="10"/>
        <v>0</v>
      </c>
      <c r="AC129" s="177">
        <v>0</v>
      </c>
      <c r="AD129" s="178">
        <f t="shared" si="11"/>
        <v>0</v>
      </c>
      <c r="AR129" s="17" t="s">
        <v>183</v>
      </c>
      <c r="AT129" s="17" t="s">
        <v>168</v>
      </c>
      <c r="AU129" s="17" t="s">
        <v>111</v>
      </c>
      <c r="AY129" s="17" t="s">
        <v>167</v>
      </c>
      <c r="BE129" s="110">
        <f t="shared" si="12"/>
        <v>0</v>
      </c>
      <c r="BF129" s="110">
        <f t="shared" si="13"/>
        <v>0</v>
      </c>
      <c r="BG129" s="110">
        <f t="shared" si="14"/>
        <v>0</v>
      </c>
      <c r="BH129" s="110">
        <f t="shared" si="15"/>
        <v>0</v>
      </c>
      <c r="BI129" s="110">
        <f t="shared" si="16"/>
        <v>0</v>
      </c>
      <c r="BJ129" s="17" t="s">
        <v>92</v>
      </c>
      <c r="BK129" s="110">
        <f t="shared" si="17"/>
        <v>0</v>
      </c>
      <c r="BL129" s="17" t="s">
        <v>183</v>
      </c>
      <c r="BM129" s="17" t="s">
        <v>731</v>
      </c>
    </row>
    <row r="130" spans="2:65" s="1" customFormat="1" ht="22.5" customHeight="1">
      <c r="B130" s="34"/>
      <c r="C130" s="179" t="s">
        <v>172</v>
      </c>
      <c r="D130" s="179" t="s">
        <v>193</v>
      </c>
      <c r="E130" s="180" t="s">
        <v>732</v>
      </c>
      <c r="F130" s="266" t="s">
        <v>733</v>
      </c>
      <c r="G130" s="266"/>
      <c r="H130" s="266"/>
      <c r="I130" s="266"/>
      <c r="J130" s="181" t="s">
        <v>205</v>
      </c>
      <c r="K130" s="182">
        <v>8</v>
      </c>
      <c r="L130" s="183">
        <v>0</v>
      </c>
      <c r="M130" s="267"/>
      <c r="N130" s="267"/>
      <c r="O130" s="268"/>
      <c r="P130" s="242">
        <f t="shared" si="5"/>
        <v>0</v>
      </c>
      <c r="Q130" s="242"/>
      <c r="R130" s="36"/>
      <c r="T130" s="176" t="s">
        <v>23</v>
      </c>
      <c r="U130" s="43" t="s">
        <v>47</v>
      </c>
      <c r="V130" s="123">
        <f t="shared" si="6"/>
        <v>0</v>
      </c>
      <c r="W130" s="123">
        <f t="shared" si="7"/>
        <v>0</v>
      </c>
      <c r="X130" s="123">
        <f t="shared" si="8"/>
        <v>0</v>
      </c>
      <c r="Y130" s="35"/>
      <c r="Z130" s="177">
        <f t="shared" si="9"/>
        <v>0</v>
      </c>
      <c r="AA130" s="177">
        <v>0</v>
      </c>
      <c r="AB130" s="177">
        <f t="shared" si="10"/>
        <v>0</v>
      </c>
      <c r="AC130" s="177">
        <v>0</v>
      </c>
      <c r="AD130" s="178">
        <f t="shared" si="11"/>
        <v>0</v>
      </c>
      <c r="AR130" s="17" t="s">
        <v>196</v>
      </c>
      <c r="AT130" s="17" t="s">
        <v>193</v>
      </c>
      <c r="AU130" s="17" t="s">
        <v>111</v>
      </c>
      <c r="AY130" s="17" t="s">
        <v>167</v>
      </c>
      <c r="BE130" s="110">
        <f t="shared" si="12"/>
        <v>0</v>
      </c>
      <c r="BF130" s="110">
        <f t="shared" si="13"/>
        <v>0</v>
      </c>
      <c r="BG130" s="110">
        <f t="shared" si="14"/>
        <v>0</v>
      </c>
      <c r="BH130" s="110">
        <f t="shared" si="15"/>
        <v>0</v>
      </c>
      <c r="BI130" s="110">
        <f t="shared" si="16"/>
        <v>0</v>
      </c>
      <c r="BJ130" s="17" t="s">
        <v>92</v>
      </c>
      <c r="BK130" s="110">
        <f t="shared" si="17"/>
        <v>0</v>
      </c>
      <c r="BL130" s="17" t="s">
        <v>183</v>
      </c>
      <c r="BM130" s="17" t="s">
        <v>734</v>
      </c>
    </row>
    <row r="131" spans="2:65" s="1" customFormat="1" ht="22.5" customHeight="1">
      <c r="B131" s="34"/>
      <c r="C131" s="179" t="s">
        <v>187</v>
      </c>
      <c r="D131" s="179" t="s">
        <v>193</v>
      </c>
      <c r="E131" s="180" t="s">
        <v>203</v>
      </c>
      <c r="F131" s="266" t="s">
        <v>204</v>
      </c>
      <c r="G131" s="266"/>
      <c r="H131" s="266"/>
      <c r="I131" s="266"/>
      <c r="J131" s="181" t="s">
        <v>205</v>
      </c>
      <c r="K131" s="182">
        <v>32</v>
      </c>
      <c r="L131" s="183">
        <v>0</v>
      </c>
      <c r="M131" s="267"/>
      <c r="N131" s="267"/>
      <c r="O131" s="268"/>
      <c r="P131" s="242">
        <f t="shared" si="5"/>
        <v>0</v>
      </c>
      <c r="Q131" s="242"/>
      <c r="R131" s="36"/>
      <c r="T131" s="176" t="s">
        <v>23</v>
      </c>
      <c r="U131" s="43" t="s">
        <v>47</v>
      </c>
      <c r="V131" s="123">
        <f t="shared" si="6"/>
        <v>0</v>
      </c>
      <c r="W131" s="123">
        <f t="shared" si="7"/>
        <v>0</v>
      </c>
      <c r="X131" s="123">
        <f t="shared" si="8"/>
        <v>0</v>
      </c>
      <c r="Y131" s="35"/>
      <c r="Z131" s="177">
        <f t="shared" si="9"/>
        <v>0</v>
      </c>
      <c r="AA131" s="177">
        <v>0</v>
      </c>
      <c r="AB131" s="177">
        <f t="shared" si="10"/>
        <v>0</v>
      </c>
      <c r="AC131" s="177">
        <v>0</v>
      </c>
      <c r="AD131" s="178">
        <f t="shared" si="11"/>
        <v>0</v>
      </c>
      <c r="AR131" s="17" t="s">
        <v>196</v>
      </c>
      <c r="AT131" s="17" t="s">
        <v>193</v>
      </c>
      <c r="AU131" s="17" t="s">
        <v>111</v>
      </c>
      <c r="AY131" s="17" t="s">
        <v>167</v>
      </c>
      <c r="BE131" s="110">
        <f t="shared" si="12"/>
        <v>0</v>
      </c>
      <c r="BF131" s="110">
        <f t="shared" si="13"/>
        <v>0</v>
      </c>
      <c r="BG131" s="110">
        <f t="shared" si="14"/>
        <v>0</v>
      </c>
      <c r="BH131" s="110">
        <f t="shared" si="15"/>
        <v>0</v>
      </c>
      <c r="BI131" s="110">
        <f t="shared" si="16"/>
        <v>0</v>
      </c>
      <c r="BJ131" s="17" t="s">
        <v>92</v>
      </c>
      <c r="BK131" s="110">
        <f t="shared" si="17"/>
        <v>0</v>
      </c>
      <c r="BL131" s="17" t="s">
        <v>183</v>
      </c>
      <c r="BM131" s="17" t="s">
        <v>735</v>
      </c>
    </row>
    <row r="132" spans="2:65" s="1" customFormat="1" ht="31.5" customHeight="1">
      <c r="B132" s="34"/>
      <c r="C132" s="171" t="s">
        <v>192</v>
      </c>
      <c r="D132" s="171" t="s">
        <v>168</v>
      </c>
      <c r="E132" s="172" t="s">
        <v>736</v>
      </c>
      <c r="F132" s="261" t="s">
        <v>737</v>
      </c>
      <c r="G132" s="261"/>
      <c r="H132" s="261"/>
      <c r="I132" s="261"/>
      <c r="J132" s="173" t="s">
        <v>171</v>
      </c>
      <c r="K132" s="174">
        <v>2</v>
      </c>
      <c r="L132" s="175">
        <v>0</v>
      </c>
      <c r="M132" s="262">
        <v>0</v>
      </c>
      <c r="N132" s="263"/>
      <c r="O132" s="263"/>
      <c r="P132" s="242">
        <f t="shared" si="5"/>
        <v>0</v>
      </c>
      <c r="Q132" s="242"/>
      <c r="R132" s="36"/>
      <c r="T132" s="176" t="s">
        <v>23</v>
      </c>
      <c r="U132" s="43" t="s">
        <v>47</v>
      </c>
      <c r="V132" s="123">
        <f t="shared" si="6"/>
        <v>0</v>
      </c>
      <c r="W132" s="123">
        <f t="shared" si="7"/>
        <v>0</v>
      </c>
      <c r="X132" s="123">
        <f t="shared" si="8"/>
        <v>0</v>
      </c>
      <c r="Y132" s="35"/>
      <c r="Z132" s="177">
        <f t="shared" si="9"/>
        <v>0</v>
      </c>
      <c r="AA132" s="177">
        <v>0</v>
      </c>
      <c r="AB132" s="177">
        <f t="shared" si="10"/>
        <v>0</v>
      </c>
      <c r="AC132" s="177">
        <v>0</v>
      </c>
      <c r="AD132" s="178">
        <f t="shared" si="11"/>
        <v>0</v>
      </c>
      <c r="AR132" s="17" t="s">
        <v>183</v>
      </c>
      <c r="AT132" s="17" t="s">
        <v>168</v>
      </c>
      <c r="AU132" s="17" t="s">
        <v>111</v>
      </c>
      <c r="AY132" s="17" t="s">
        <v>167</v>
      </c>
      <c r="BE132" s="110">
        <f t="shared" si="12"/>
        <v>0</v>
      </c>
      <c r="BF132" s="110">
        <f t="shared" si="13"/>
        <v>0</v>
      </c>
      <c r="BG132" s="110">
        <f t="shared" si="14"/>
        <v>0</v>
      </c>
      <c r="BH132" s="110">
        <f t="shared" si="15"/>
        <v>0</v>
      </c>
      <c r="BI132" s="110">
        <f t="shared" si="16"/>
        <v>0</v>
      </c>
      <c r="BJ132" s="17" t="s">
        <v>92</v>
      </c>
      <c r="BK132" s="110">
        <f t="shared" si="17"/>
        <v>0</v>
      </c>
      <c r="BL132" s="17" t="s">
        <v>183</v>
      </c>
      <c r="BM132" s="17" t="s">
        <v>738</v>
      </c>
    </row>
    <row r="133" spans="2:65" s="1" customFormat="1" ht="22.5" customHeight="1">
      <c r="B133" s="34"/>
      <c r="C133" s="179" t="s">
        <v>198</v>
      </c>
      <c r="D133" s="179" t="s">
        <v>193</v>
      </c>
      <c r="E133" s="180" t="s">
        <v>739</v>
      </c>
      <c r="F133" s="266" t="s">
        <v>740</v>
      </c>
      <c r="G133" s="266"/>
      <c r="H133" s="266"/>
      <c r="I133" s="266"/>
      <c r="J133" s="181" t="s">
        <v>205</v>
      </c>
      <c r="K133" s="182">
        <v>2</v>
      </c>
      <c r="L133" s="183">
        <v>0</v>
      </c>
      <c r="M133" s="267"/>
      <c r="N133" s="267"/>
      <c r="O133" s="268"/>
      <c r="P133" s="242">
        <f t="shared" si="5"/>
        <v>0</v>
      </c>
      <c r="Q133" s="242"/>
      <c r="R133" s="36"/>
      <c r="T133" s="176" t="s">
        <v>23</v>
      </c>
      <c r="U133" s="43" t="s">
        <v>47</v>
      </c>
      <c r="V133" s="123">
        <f t="shared" si="6"/>
        <v>0</v>
      </c>
      <c r="W133" s="123">
        <f t="shared" si="7"/>
        <v>0</v>
      </c>
      <c r="X133" s="123">
        <f t="shared" si="8"/>
        <v>0</v>
      </c>
      <c r="Y133" s="35"/>
      <c r="Z133" s="177">
        <f t="shared" si="9"/>
        <v>0</v>
      </c>
      <c r="AA133" s="177">
        <v>0</v>
      </c>
      <c r="AB133" s="177">
        <f t="shared" si="10"/>
        <v>0</v>
      </c>
      <c r="AC133" s="177">
        <v>0</v>
      </c>
      <c r="AD133" s="178">
        <f t="shared" si="11"/>
        <v>0</v>
      </c>
      <c r="AR133" s="17" t="s">
        <v>196</v>
      </c>
      <c r="AT133" s="17" t="s">
        <v>193</v>
      </c>
      <c r="AU133" s="17" t="s">
        <v>111</v>
      </c>
      <c r="AY133" s="17" t="s">
        <v>167</v>
      </c>
      <c r="BE133" s="110">
        <f t="shared" si="12"/>
        <v>0</v>
      </c>
      <c r="BF133" s="110">
        <f t="shared" si="13"/>
        <v>0</v>
      </c>
      <c r="BG133" s="110">
        <f t="shared" si="14"/>
        <v>0</v>
      </c>
      <c r="BH133" s="110">
        <f t="shared" si="15"/>
        <v>0</v>
      </c>
      <c r="BI133" s="110">
        <f t="shared" si="16"/>
        <v>0</v>
      </c>
      <c r="BJ133" s="17" t="s">
        <v>92</v>
      </c>
      <c r="BK133" s="110">
        <f t="shared" si="17"/>
        <v>0</v>
      </c>
      <c r="BL133" s="17" t="s">
        <v>183</v>
      </c>
      <c r="BM133" s="17" t="s">
        <v>741</v>
      </c>
    </row>
    <row r="134" spans="2:65" s="1" customFormat="1" ht="31.5" customHeight="1">
      <c r="B134" s="34"/>
      <c r="C134" s="171" t="s">
        <v>202</v>
      </c>
      <c r="D134" s="171" t="s">
        <v>168</v>
      </c>
      <c r="E134" s="172" t="s">
        <v>742</v>
      </c>
      <c r="F134" s="261" t="s">
        <v>743</v>
      </c>
      <c r="G134" s="261"/>
      <c r="H134" s="261"/>
      <c r="I134" s="261"/>
      <c r="J134" s="173" t="s">
        <v>190</v>
      </c>
      <c r="K134" s="174">
        <v>984</v>
      </c>
      <c r="L134" s="175">
        <v>0</v>
      </c>
      <c r="M134" s="262">
        <v>0</v>
      </c>
      <c r="N134" s="263"/>
      <c r="O134" s="263"/>
      <c r="P134" s="242">
        <f t="shared" si="5"/>
        <v>0</v>
      </c>
      <c r="Q134" s="242"/>
      <c r="R134" s="36"/>
      <c r="T134" s="176" t="s">
        <v>23</v>
      </c>
      <c r="U134" s="43" t="s">
        <v>47</v>
      </c>
      <c r="V134" s="123">
        <f t="shared" si="6"/>
        <v>0</v>
      </c>
      <c r="W134" s="123">
        <f t="shared" si="7"/>
        <v>0</v>
      </c>
      <c r="X134" s="123">
        <f t="shared" si="8"/>
        <v>0</v>
      </c>
      <c r="Y134" s="35"/>
      <c r="Z134" s="177">
        <f t="shared" si="9"/>
        <v>0</v>
      </c>
      <c r="AA134" s="177">
        <v>0</v>
      </c>
      <c r="AB134" s="177">
        <f t="shared" si="10"/>
        <v>0</v>
      </c>
      <c r="AC134" s="177">
        <v>0</v>
      </c>
      <c r="AD134" s="178">
        <f t="shared" si="11"/>
        <v>0</v>
      </c>
      <c r="AR134" s="17" t="s">
        <v>183</v>
      </c>
      <c r="AT134" s="17" t="s">
        <v>168</v>
      </c>
      <c r="AU134" s="17" t="s">
        <v>111</v>
      </c>
      <c r="AY134" s="17" t="s">
        <v>167</v>
      </c>
      <c r="BE134" s="110">
        <f t="shared" si="12"/>
        <v>0</v>
      </c>
      <c r="BF134" s="110">
        <f t="shared" si="13"/>
        <v>0</v>
      </c>
      <c r="BG134" s="110">
        <f t="shared" si="14"/>
        <v>0</v>
      </c>
      <c r="BH134" s="110">
        <f t="shared" si="15"/>
        <v>0</v>
      </c>
      <c r="BI134" s="110">
        <f t="shared" si="16"/>
        <v>0</v>
      </c>
      <c r="BJ134" s="17" t="s">
        <v>92</v>
      </c>
      <c r="BK134" s="110">
        <f t="shared" si="17"/>
        <v>0</v>
      </c>
      <c r="BL134" s="17" t="s">
        <v>183</v>
      </c>
      <c r="BM134" s="17" t="s">
        <v>744</v>
      </c>
    </row>
    <row r="135" spans="2:65" s="1" customFormat="1" ht="22.5" customHeight="1">
      <c r="B135" s="34"/>
      <c r="C135" s="179" t="s">
        <v>207</v>
      </c>
      <c r="D135" s="179" t="s">
        <v>193</v>
      </c>
      <c r="E135" s="180" t="s">
        <v>745</v>
      </c>
      <c r="F135" s="266" t="s">
        <v>746</v>
      </c>
      <c r="G135" s="266"/>
      <c r="H135" s="266"/>
      <c r="I135" s="266"/>
      <c r="J135" s="181" t="s">
        <v>190</v>
      </c>
      <c r="K135" s="182">
        <v>984</v>
      </c>
      <c r="L135" s="183">
        <v>0</v>
      </c>
      <c r="M135" s="267"/>
      <c r="N135" s="267"/>
      <c r="O135" s="268"/>
      <c r="P135" s="242">
        <f t="shared" si="5"/>
        <v>0</v>
      </c>
      <c r="Q135" s="242"/>
      <c r="R135" s="36"/>
      <c r="T135" s="176" t="s">
        <v>23</v>
      </c>
      <c r="U135" s="43" t="s">
        <v>47</v>
      </c>
      <c r="V135" s="123">
        <f t="shared" si="6"/>
        <v>0</v>
      </c>
      <c r="W135" s="123">
        <f t="shared" si="7"/>
        <v>0</v>
      </c>
      <c r="X135" s="123">
        <f t="shared" si="8"/>
        <v>0</v>
      </c>
      <c r="Y135" s="35"/>
      <c r="Z135" s="177">
        <f t="shared" si="9"/>
        <v>0</v>
      </c>
      <c r="AA135" s="177">
        <v>0</v>
      </c>
      <c r="AB135" s="177">
        <f t="shared" si="10"/>
        <v>0</v>
      </c>
      <c r="AC135" s="177">
        <v>0</v>
      </c>
      <c r="AD135" s="178">
        <f t="shared" si="11"/>
        <v>0</v>
      </c>
      <c r="AR135" s="17" t="s">
        <v>196</v>
      </c>
      <c r="AT135" s="17" t="s">
        <v>193</v>
      </c>
      <c r="AU135" s="17" t="s">
        <v>111</v>
      </c>
      <c r="AY135" s="17" t="s">
        <v>167</v>
      </c>
      <c r="BE135" s="110">
        <f t="shared" si="12"/>
        <v>0</v>
      </c>
      <c r="BF135" s="110">
        <f t="shared" si="13"/>
        <v>0</v>
      </c>
      <c r="BG135" s="110">
        <f t="shared" si="14"/>
        <v>0</v>
      </c>
      <c r="BH135" s="110">
        <f t="shared" si="15"/>
        <v>0</v>
      </c>
      <c r="BI135" s="110">
        <f t="shared" si="16"/>
        <v>0</v>
      </c>
      <c r="BJ135" s="17" t="s">
        <v>92</v>
      </c>
      <c r="BK135" s="110">
        <f t="shared" si="17"/>
        <v>0</v>
      </c>
      <c r="BL135" s="17" t="s">
        <v>183</v>
      </c>
      <c r="BM135" s="17" t="s">
        <v>747</v>
      </c>
    </row>
    <row r="136" spans="2:65" s="1" customFormat="1" ht="22.5" customHeight="1">
      <c r="B136" s="34"/>
      <c r="C136" s="171" t="s">
        <v>211</v>
      </c>
      <c r="D136" s="171" t="s">
        <v>168</v>
      </c>
      <c r="E136" s="172" t="s">
        <v>748</v>
      </c>
      <c r="F136" s="261" t="s">
        <v>749</v>
      </c>
      <c r="G136" s="261"/>
      <c r="H136" s="261"/>
      <c r="I136" s="261"/>
      <c r="J136" s="173" t="s">
        <v>171</v>
      </c>
      <c r="K136" s="174">
        <v>8</v>
      </c>
      <c r="L136" s="175">
        <v>0</v>
      </c>
      <c r="M136" s="262">
        <v>0</v>
      </c>
      <c r="N136" s="263"/>
      <c r="O136" s="263"/>
      <c r="P136" s="242">
        <f t="shared" si="5"/>
        <v>0</v>
      </c>
      <c r="Q136" s="242"/>
      <c r="R136" s="36"/>
      <c r="T136" s="176" t="s">
        <v>23</v>
      </c>
      <c r="U136" s="43" t="s">
        <v>47</v>
      </c>
      <c r="V136" s="123">
        <f t="shared" si="6"/>
        <v>0</v>
      </c>
      <c r="W136" s="123">
        <f t="shared" si="7"/>
        <v>0</v>
      </c>
      <c r="X136" s="123">
        <f t="shared" si="8"/>
        <v>0</v>
      </c>
      <c r="Y136" s="35"/>
      <c r="Z136" s="177">
        <f t="shared" si="9"/>
        <v>0</v>
      </c>
      <c r="AA136" s="177">
        <v>0</v>
      </c>
      <c r="AB136" s="177">
        <f t="shared" si="10"/>
        <v>0</v>
      </c>
      <c r="AC136" s="177">
        <v>0</v>
      </c>
      <c r="AD136" s="178">
        <f t="shared" si="11"/>
        <v>0</v>
      </c>
      <c r="AR136" s="17" t="s">
        <v>183</v>
      </c>
      <c r="AT136" s="17" t="s">
        <v>168</v>
      </c>
      <c r="AU136" s="17" t="s">
        <v>111</v>
      </c>
      <c r="AY136" s="17" t="s">
        <v>167</v>
      </c>
      <c r="BE136" s="110">
        <f t="shared" si="12"/>
        <v>0</v>
      </c>
      <c r="BF136" s="110">
        <f t="shared" si="13"/>
        <v>0</v>
      </c>
      <c r="BG136" s="110">
        <f t="shared" si="14"/>
        <v>0</v>
      </c>
      <c r="BH136" s="110">
        <f t="shared" si="15"/>
        <v>0</v>
      </c>
      <c r="BI136" s="110">
        <f t="shared" si="16"/>
        <v>0</v>
      </c>
      <c r="BJ136" s="17" t="s">
        <v>92</v>
      </c>
      <c r="BK136" s="110">
        <f t="shared" si="17"/>
        <v>0</v>
      </c>
      <c r="BL136" s="17" t="s">
        <v>183</v>
      </c>
      <c r="BM136" s="17" t="s">
        <v>750</v>
      </c>
    </row>
    <row r="137" spans="2:65" s="1" customFormat="1" ht="22.5" customHeight="1">
      <c r="B137" s="34"/>
      <c r="C137" s="171" t="s">
        <v>215</v>
      </c>
      <c r="D137" s="171" t="s">
        <v>168</v>
      </c>
      <c r="E137" s="172" t="s">
        <v>751</v>
      </c>
      <c r="F137" s="261" t="s">
        <v>752</v>
      </c>
      <c r="G137" s="261"/>
      <c r="H137" s="261"/>
      <c r="I137" s="261"/>
      <c r="J137" s="173" t="s">
        <v>190</v>
      </c>
      <c r="K137" s="174">
        <v>25</v>
      </c>
      <c r="L137" s="175">
        <v>0</v>
      </c>
      <c r="M137" s="262">
        <v>0</v>
      </c>
      <c r="N137" s="263"/>
      <c r="O137" s="263"/>
      <c r="P137" s="242">
        <f t="shared" si="5"/>
        <v>0</v>
      </c>
      <c r="Q137" s="242"/>
      <c r="R137" s="36"/>
      <c r="T137" s="176" t="s">
        <v>23</v>
      </c>
      <c r="U137" s="43" t="s">
        <v>47</v>
      </c>
      <c r="V137" s="123">
        <f t="shared" si="6"/>
        <v>0</v>
      </c>
      <c r="W137" s="123">
        <f t="shared" si="7"/>
        <v>0</v>
      </c>
      <c r="X137" s="123">
        <f t="shared" si="8"/>
        <v>0</v>
      </c>
      <c r="Y137" s="35"/>
      <c r="Z137" s="177">
        <f t="shared" si="9"/>
        <v>0</v>
      </c>
      <c r="AA137" s="177">
        <v>0</v>
      </c>
      <c r="AB137" s="177">
        <f t="shared" si="10"/>
        <v>0</v>
      </c>
      <c r="AC137" s="177">
        <v>0</v>
      </c>
      <c r="AD137" s="178">
        <f t="shared" si="11"/>
        <v>0</v>
      </c>
      <c r="AR137" s="17" t="s">
        <v>183</v>
      </c>
      <c r="AT137" s="17" t="s">
        <v>168</v>
      </c>
      <c r="AU137" s="17" t="s">
        <v>111</v>
      </c>
      <c r="AY137" s="17" t="s">
        <v>167</v>
      </c>
      <c r="BE137" s="110">
        <f t="shared" si="12"/>
        <v>0</v>
      </c>
      <c r="BF137" s="110">
        <f t="shared" si="13"/>
        <v>0</v>
      </c>
      <c r="BG137" s="110">
        <f t="shared" si="14"/>
        <v>0</v>
      </c>
      <c r="BH137" s="110">
        <f t="shared" si="15"/>
        <v>0</v>
      </c>
      <c r="BI137" s="110">
        <f t="shared" si="16"/>
        <v>0</v>
      </c>
      <c r="BJ137" s="17" t="s">
        <v>92</v>
      </c>
      <c r="BK137" s="110">
        <f t="shared" si="17"/>
        <v>0</v>
      </c>
      <c r="BL137" s="17" t="s">
        <v>183</v>
      </c>
      <c r="BM137" s="17" t="s">
        <v>753</v>
      </c>
    </row>
    <row r="138" spans="2:65" s="1" customFormat="1" ht="22.5" customHeight="1">
      <c r="B138" s="34"/>
      <c r="C138" s="171" t="s">
        <v>219</v>
      </c>
      <c r="D138" s="171" t="s">
        <v>168</v>
      </c>
      <c r="E138" s="172" t="s">
        <v>754</v>
      </c>
      <c r="F138" s="261" t="s">
        <v>755</v>
      </c>
      <c r="G138" s="261"/>
      <c r="H138" s="261"/>
      <c r="I138" s="261"/>
      <c r="J138" s="173" t="s">
        <v>190</v>
      </c>
      <c r="K138" s="174">
        <v>25</v>
      </c>
      <c r="L138" s="175">
        <v>0</v>
      </c>
      <c r="M138" s="262">
        <v>0</v>
      </c>
      <c r="N138" s="263"/>
      <c r="O138" s="263"/>
      <c r="P138" s="242">
        <f t="shared" si="5"/>
        <v>0</v>
      </c>
      <c r="Q138" s="242"/>
      <c r="R138" s="36"/>
      <c r="T138" s="176" t="s">
        <v>23</v>
      </c>
      <c r="U138" s="43" t="s">
        <v>47</v>
      </c>
      <c r="V138" s="123">
        <f t="shared" si="6"/>
        <v>0</v>
      </c>
      <c r="W138" s="123">
        <f t="shared" si="7"/>
        <v>0</v>
      </c>
      <c r="X138" s="123">
        <f t="shared" si="8"/>
        <v>0</v>
      </c>
      <c r="Y138" s="35"/>
      <c r="Z138" s="177">
        <f t="shared" si="9"/>
        <v>0</v>
      </c>
      <c r="AA138" s="177">
        <v>0</v>
      </c>
      <c r="AB138" s="177">
        <f t="shared" si="10"/>
        <v>0</v>
      </c>
      <c r="AC138" s="177">
        <v>0</v>
      </c>
      <c r="AD138" s="178">
        <f t="shared" si="11"/>
        <v>0</v>
      </c>
      <c r="AR138" s="17" t="s">
        <v>183</v>
      </c>
      <c r="AT138" s="17" t="s">
        <v>168</v>
      </c>
      <c r="AU138" s="17" t="s">
        <v>111</v>
      </c>
      <c r="AY138" s="17" t="s">
        <v>167</v>
      </c>
      <c r="BE138" s="110">
        <f t="shared" si="12"/>
        <v>0</v>
      </c>
      <c r="BF138" s="110">
        <f t="shared" si="13"/>
        <v>0</v>
      </c>
      <c r="BG138" s="110">
        <f t="shared" si="14"/>
        <v>0</v>
      </c>
      <c r="BH138" s="110">
        <f t="shared" si="15"/>
        <v>0</v>
      </c>
      <c r="BI138" s="110">
        <f t="shared" si="16"/>
        <v>0</v>
      </c>
      <c r="BJ138" s="17" t="s">
        <v>92</v>
      </c>
      <c r="BK138" s="110">
        <f t="shared" si="17"/>
        <v>0</v>
      </c>
      <c r="BL138" s="17" t="s">
        <v>183</v>
      </c>
      <c r="BM138" s="17" t="s">
        <v>756</v>
      </c>
    </row>
    <row r="139" spans="2:65" s="1" customFormat="1" ht="31.5" customHeight="1">
      <c r="B139" s="34"/>
      <c r="C139" s="171" t="s">
        <v>223</v>
      </c>
      <c r="D139" s="171" t="s">
        <v>168</v>
      </c>
      <c r="E139" s="172" t="s">
        <v>757</v>
      </c>
      <c r="F139" s="261" t="s">
        <v>758</v>
      </c>
      <c r="G139" s="261"/>
      <c r="H139" s="261"/>
      <c r="I139" s="261"/>
      <c r="J139" s="173" t="s">
        <v>539</v>
      </c>
      <c r="K139" s="174">
        <v>1</v>
      </c>
      <c r="L139" s="175">
        <v>0</v>
      </c>
      <c r="M139" s="262">
        <v>0</v>
      </c>
      <c r="N139" s="263"/>
      <c r="O139" s="263"/>
      <c r="P139" s="242">
        <f t="shared" si="5"/>
        <v>0</v>
      </c>
      <c r="Q139" s="242"/>
      <c r="R139" s="36"/>
      <c r="T139" s="176" t="s">
        <v>23</v>
      </c>
      <c r="U139" s="43" t="s">
        <v>47</v>
      </c>
      <c r="V139" s="123">
        <f t="shared" si="6"/>
        <v>0</v>
      </c>
      <c r="W139" s="123">
        <f t="shared" si="7"/>
        <v>0</v>
      </c>
      <c r="X139" s="123">
        <f t="shared" si="8"/>
        <v>0</v>
      </c>
      <c r="Y139" s="35"/>
      <c r="Z139" s="177">
        <f t="shared" si="9"/>
        <v>0</v>
      </c>
      <c r="AA139" s="177">
        <v>0</v>
      </c>
      <c r="AB139" s="177">
        <f t="shared" si="10"/>
        <v>0</v>
      </c>
      <c r="AC139" s="177">
        <v>0</v>
      </c>
      <c r="AD139" s="178">
        <f t="shared" si="11"/>
        <v>0</v>
      </c>
      <c r="AR139" s="17" t="s">
        <v>183</v>
      </c>
      <c r="AT139" s="17" t="s">
        <v>168</v>
      </c>
      <c r="AU139" s="17" t="s">
        <v>111</v>
      </c>
      <c r="AY139" s="17" t="s">
        <v>167</v>
      </c>
      <c r="BE139" s="110">
        <f t="shared" si="12"/>
        <v>0</v>
      </c>
      <c r="BF139" s="110">
        <f t="shared" si="13"/>
        <v>0</v>
      </c>
      <c r="BG139" s="110">
        <f t="shared" si="14"/>
        <v>0</v>
      </c>
      <c r="BH139" s="110">
        <f t="shared" si="15"/>
        <v>0</v>
      </c>
      <c r="BI139" s="110">
        <f t="shared" si="16"/>
        <v>0</v>
      </c>
      <c r="BJ139" s="17" t="s">
        <v>92</v>
      </c>
      <c r="BK139" s="110">
        <f t="shared" si="17"/>
        <v>0</v>
      </c>
      <c r="BL139" s="17" t="s">
        <v>183</v>
      </c>
      <c r="BM139" s="17" t="s">
        <v>759</v>
      </c>
    </row>
    <row r="140" spans="2:65" s="1" customFormat="1" ht="31.5" customHeight="1">
      <c r="B140" s="34"/>
      <c r="C140" s="171" t="s">
        <v>227</v>
      </c>
      <c r="D140" s="171" t="s">
        <v>168</v>
      </c>
      <c r="E140" s="172" t="s">
        <v>760</v>
      </c>
      <c r="F140" s="261" t="s">
        <v>761</v>
      </c>
      <c r="G140" s="261"/>
      <c r="H140" s="261"/>
      <c r="I140" s="261"/>
      <c r="J140" s="173" t="s">
        <v>539</v>
      </c>
      <c r="K140" s="174">
        <v>1</v>
      </c>
      <c r="L140" s="175">
        <v>0</v>
      </c>
      <c r="M140" s="262">
        <v>0</v>
      </c>
      <c r="N140" s="263"/>
      <c r="O140" s="263"/>
      <c r="P140" s="242">
        <f t="shared" si="5"/>
        <v>0</v>
      </c>
      <c r="Q140" s="242"/>
      <c r="R140" s="36"/>
      <c r="T140" s="176" t="s">
        <v>23</v>
      </c>
      <c r="U140" s="43" t="s">
        <v>47</v>
      </c>
      <c r="V140" s="123">
        <f t="shared" si="6"/>
        <v>0</v>
      </c>
      <c r="W140" s="123">
        <f t="shared" si="7"/>
        <v>0</v>
      </c>
      <c r="X140" s="123">
        <f t="shared" si="8"/>
        <v>0</v>
      </c>
      <c r="Y140" s="35"/>
      <c r="Z140" s="177">
        <f t="shared" si="9"/>
        <v>0</v>
      </c>
      <c r="AA140" s="177">
        <v>0</v>
      </c>
      <c r="AB140" s="177">
        <f t="shared" si="10"/>
        <v>0</v>
      </c>
      <c r="AC140" s="177">
        <v>0</v>
      </c>
      <c r="AD140" s="178">
        <f t="shared" si="11"/>
        <v>0</v>
      </c>
      <c r="AR140" s="17" t="s">
        <v>183</v>
      </c>
      <c r="AT140" s="17" t="s">
        <v>168</v>
      </c>
      <c r="AU140" s="17" t="s">
        <v>111</v>
      </c>
      <c r="AY140" s="17" t="s">
        <v>167</v>
      </c>
      <c r="BE140" s="110">
        <f t="shared" si="12"/>
        <v>0</v>
      </c>
      <c r="BF140" s="110">
        <f t="shared" si="13"/>
        <v>0</v>
      </c>
      <c r="BG140" s="110">
        <f t="shared" si="14"/>
        <v>0</v>
      </c>
      <c r="BH140" s="110">
        <f t="shared" si="15"/>
        <v>0</v>
      </c>
      <c r="BI140" s="110">
        <f t="shared" si="16"/>
        <v>0</v>
      </c>
      <c r="BJ140" s="17" t="s">
        <v>92</v>
      </c>
      <c r="BK140" s="110">
        <f t="shared" si="17"/>
        <v>0</v>
      </c>
      <c r="BL140" s="17" t="s">
        <v>183</v>
      </c>
      <c r="BM140" s="17" t="s">
        <v>762</v>
      </c>
    </row>
    <row r="141" spans="2:65" s="1" customFormat="1" ht="22.5" customHeight="1">
      <c r="B141" s="34"/>
      <c r="C141" s="171" t="s">
        <v>12</v>
      </c>
      <c r="D141" s="171" t="s">
        <v>168</v>
      </c>
      <c r="E141" s="172" t="s">
        <v>763</v>
      </c>
      <c r="F141" s="261" t="s">
        <v>764</v>
      </c>
      <c r="G141" s="261"/>
      <c r="H141" s="261"/>
      <c r="I141" s="261"/>
      <c r="J141" s="173" t="s">
        <v>171</v>
      </c>
      <c r="K141" s="174">
        <v>16</v>
      </c>
      <c r="L141" s="175">
        <v>0</v>
      </c>
      <c r="M141" s="262">
        <v>0</v>
      </c>
      <c r="N141" s="263"/>
      <c r="O141" s="263"/>
      <c r="P141" s="242">
        <f t="shared" si="5"/>
        <v>0</v>
      </c>
      <c r="Q141" s="242"/>
      <c r="R141" s="36"/>
      <c r="T141" s="176" t="s">
        <v>23</v>
      </c>
      <c r="U141" s="43" t="s">
        <v>47</v>
      </c>
      <c r="V141" s="123">
        <f t="shared" si="6"/>
        <v>0</v>
      </c>
      <c r="W141" s="123">
        <f t="shared" si="7"/>
        <v>0</v>
      </c>
      <c r="X141" s="123">
        <f t="shared" si="8"/>
        <v>0</v>
      </c>
      <c r="Y141" s="35"/>
      <c r="Z141" s="177">
        <f t="shared" si="9"/>
        <v>0</v>
      </c>
      <c r="AA141" s="177">
        <v>0</v>
      </c>
      <c r="AB141" s="177">
        <f t="shared" si="10"/>
        <v>0</v>
      </c>
      <c r="AC141" s="177">
        <v>0</v>
      </c>
      <c r="AD141" s="178">
        <f t="shared" si="11"/>
        <v>0</v>
      </c>
      <c r="AR141" s="17" t="s">
        <v>183</v>
      </c>
      <c r="AT141" s="17" t="s">
        <v>168</v>
      </c>
      <c r="AU141" s="17" t="s">
        <v>111</v>
      </c>
      <c r="AY141" s="17" t="s">
        <v>167</v>
      </c>
      <c r="BE141" s="110">
        <f t="shared" si="12"/>
        <v>0</v>
      </c>
      <c r="BF141" s="110">
        <f t="shared" si="13"/>
        <v>0</v>
      </c>
      <c r="BG141" s="110">
        <f t="shared" si="14"/>
        <v>0</v>
      </c>
      <c r="BH141" s="110">
        <f t="shared" si="15"/>
        <v>0</v>
      </c>
      <c r="BI141" s="110">
        <f t="shared" si="16"/>
        <v>0</v>
      </c>
      <c r="BJ141" s="17" t="s">
        <v>92</v>
      </c>
      <c r="BK141" s="110">
        <f t="shared" si="17"/>
        <v>0</v>
      </c>
      <c r="BL141" s="17" t="s">
        <v>183</v>
      </c>
      <c r="BM141" s="17" t="s">
        <v>765</v>
      </c>
    </row>
    <row r="142" spans="2:65" s="1" customFormat="1" ht="22.5" customHeight="1">
      <c r="B142" s="34"/>
      <c r="C142" s="35"/>
      <c r="D142" s="35"/>
      <c r="E142" s="35"/>
      <c r="F142" s="264" t="s">
        <v>766</v>
      </c>
      <c r="G142" s="265"/>
      <c r="H142" s="265"/>
      <c r="I142" s="265"/>
      <c r="J142" s="35"/>
      <c r="K142" s="35"/>
      <c r="L142" s="35"/>
      <c r="M142" s="35"/>
      <c r="N142" s="35"/>
      <c r="O142" s="35"/>
      <c r="P142" s="35"/>
      <c r="Q142" s="35"/>
      <c r="R142" s="36"/>
      <c r="T142" s="144"/>
      <c r="U142" s="35"/>
      <c r="V142" s="35"/>
      <c r="W142" s="35"/>
      <c r="X142" s="35"/>
      <c r="Y142" s="35"/>
      <c r="Z142" s="35"/>
      <c r="AA142" s="35"/>
      <c r="AB142" s="35"/>
      <c r="AC142" s="35"/>
      <c r="AD142" s="77"/>
      <c r="AT142" s="17" t="s">
        <v>186</v>
      </c>
      <c r="AU142" s="17" t="s">
        <v>111</v>
      </c>
    </row>
    <row r="143" spans="2:65" s="1" customFormat="1" ht="31.5" customHeight="1">
      <c r="B143" s="34"/>
      <c r="C143" s="179" t="s">
        <v>183</v>
      </c>
      <c r="D143" s="179" t="s">
        <v>193</v>
      </c>
      <c r="E143" s="180" t="s">
        <v>767</v>
      </c>
      <c r="F143" s="266" t="s">
        <v>768</v>
      </c>
      <c r="G143" s="266"/>
      <c r="H143" s="266"/>
      <c r="I143" s="266"/>
      <c r="J143" s="181" t="s">
        <v>205</v>
      </c>
      <c r="K143" s="182">
        <v>16</v>
      </c>
      <c r="L143" s="183">
        <v>0</v>
      </c>
      <c r="M143" s="267"/>
      <c r="N143" s="267"/>
      <c r="O143" s="268"/>
      <c r="P143" s="242">
        <f>ROUND(V143*K143,2)</f>
        <v>0</v>
      </c>
      <c r="Q143" s="242"/>
      <c r="R143" s="36"/>
      <c r="T143" s="176" t="s">
        <v>23</v>
      </c>
      <c r="U143" s="43" t="s">
        <v>47</v>
      </c>
      <c r="V143" s="123">
        <f>L143+M143</f>
        <v>0</v>
      </c>
      <c r="W143" s="123">
        <f>ROUND(L143*K143,2)</f>
        <v>0</v>
      </c>
      <c r="X143" s="123">
        <f>ROUND(M143*K143,2)</f>
        <v>0</v>
      </c>
      <c r="Y143" s="35"/>
      <c r="Z143" s="177">
        <f>Y143*K143</f>
        <v>0</v>
      </c>
      <c r="AA143" s="177">
        <v>0</v>
      </c>
      <c r="AB143" s="177">
        <f>AA143*K143</f>
        <v>0</v>
      </c>
      <c r="AC143" s="177">
        <v>0</v>
      </c>
      <c r="AD143" s="178">
        <f>AC143*K143</f>
        <v>0</v>
      </c>
      <c r="AR143" s="17" t="s">
        <v>196</v>
      </c>
      <c r="AT143" s="17" t="s">
        <v>193</v>
      </c>
      <c r="AU143" s="17" t="s">
        <v>111</v>
      </c>
      <c r="AY143" s="17" t="s">
        <v>167</v>
      </c>
      <c r="BE143" s="110">
        <f>IF(U143="základní",P143,0)</f>
        <v>0</v>
      </c>
      <c r="BF143" s="110">
        <f>IF(U143="snížená",P143,0)</f>
        <v>0</v>
      </c>
      <c r="BG143" s="110">
        <f>IF(U143="zákl. přenesená",P143,0)</f>
        <v>0</v>
      </c>
      <c r="BH143" s="110">
        <f>IF(U143="sníž. přenesená",P143,0)</f>
        <v>0</v>
      </c>
      <c r="BI143" s="110">
        <f>IF(U143="nulová",P143,0)</f>
        <v>0</v>
      </c>
      <c r="BJ143" s="17" t="s">
        <v>92</v>
      </c>
      <c r="BK143" s="110">
        <f>ROUND(V143*K143,2)</f>
        <v>0</v>
      </c>
      <c r="BL143" s="17" t="s">
        <v>183</v>
      </c>
      <c r="BM143" s="17" t="s">
        <v>769</v>
      </c>
    </row>
    <row r="144" spans="2:65" s="1" customFormat="1" ht="22.5" customHeight="1">
      <c r="B144" s="34"/>
      <c r="C144" s="171" t="s">
        <v>237</v>
      </c>
      <c r="D144" s="171" t="s">
        <v>168</v>
      </c>
      <c r="E144" s="172" t="s">
        <v>770</v>
      </c>
      <c r="F144" s="261" t="s">
        <v>771</v>
      </c>
      <c r="G144" s="261"/>
      <c r="H144" s="261"/>
      <c r="I144" s="261"/>
      <c r="J144" s="173" t="s">
        <v>171</v>
      </c>
      <c r="K144" s="174">
        <v>8</v>
      </c>
      <c r="L144" s="175">
        <v>0</v>
      </c>
      <c r="M144" s="262">
        <v>0</v>
      </c>
      <c r="N144" s="263"/>
      <c r="O144" s="263"/>
      <c r="P144" s="242">
        <f>ROUND(V144*K144,2)</f>
        <v>0</v>
      </c>
      <c r="Q144" s="242"/>
      <c r="R144" s="36"/>
      <c r="T144" s="176" t="s">
        <v>23</v>
      </c>
      <c r="U144" s="43" t="s">
        <v>47</v>
      </c>
      <c r="V144" s="123">
        <f>L144+M144</f>
        <v>0</v>
      </c>
      <c r="W144" s="123">
        <f>ROUND(L144*K144,2)</f>
        <v>0</v>
      </c>
      <c r="X144" s="123">
        <f>ROUND(M144*K144,2)</f>
        <v>0</v>
      </c>
      <c r="Y144" s="35"/>
      <c r="Z144" s="177">
        <f>Y144*K144</f>
        <v>0</v>
      </c>
      <c r="AA144" s="177">
        <v>0</v>
      </c>
      <c r="AB144" s="177">
        <f>AA144*K144</f>
        <v>0</v>
      </c>
      <c r="AC144" s="177">
        <v>0</v>
      </c>
      <c r="AD144" s="178">
        <f>AC144*K144</f>
        <v>0</v>
      </c>
      <c r="AR144" s="17" t="s">
        <v>183</v>
      </c>
      <c r="AT144" s="17" t="s">
        <v>168</v>
      </c>
      <c r="AU144" s="17" t="s">
        <v>111</v>
      </c>
      <c r="AY144" s="17" t="s">
        <v>167</v>
      </c>
      <c r="BE144" s="110">
        <f>IF(U144="základní",P144,0)</f>
        <v>0</v>
      </c>
      <c r="BF144" s="110">
        <f>IF(U144="snížená",P144,0)</f>
        <v>0</v>
      </c>
      <c r="BG144" s="110">
        <f>IF(U144="zákl. přenesená",P144,0)</f>
        <v>0</v>
      </c>
      <c r="BH144" s="110">
        <f>IF(U144="sníž. přenesená",P144,0)</f>
        <v>0</v>
      </c>
      <c r="BI144" s="110">
        <f>IF(U144="nulová",P144,0)</f>
        <v>0</v>
      </c>
      <c r="BJ144" s="17" t="s">
        <v>92</v>
      </c>
      <c r="BK144" s="110">
        <f>ROUND(V144*K144,2)</f>
        <v>0</v>
      </c>
      <c r="BL144" s="17" t="s">
        <v>183</v>
      </c>
      <c r="BM144" s="17" t="s">
        <v>772</v>
      </c>
    </row>
    <row r="145" spans="2:65" s="1" customFormat="1" ht="31.5" customHeight="1">
      <c r="B145" s="34"/>
      <c r="C145" s="179" t="s">
        <v>241</v>
      </c>
      <c r="D145" s="179" t="s">
        <v>193</v>
      </c>
      <c r="E145" s="180" t="s">
        <v>773</v>
      </c>
      <c r="F145" s="266" t="s">
        <v>774</v>
      </c>
      <c r="G145" s="266"/>
      <c r="H145" s="266"/>
      <c r="I145" s="266"/>
      <c r="J145" s="181" t="s">
        <v>205</v>
      </c>
      <c r="K145" s="182">
        <v>8</v>
      </c>
      <c r="L145" s="183">
        <v>0</v>
      </c>
      <c r="M145" s="267"/>
      <c r="N145" s="267"/>
      <c r="O145" s="268"/>
      <c r="P145" s="242">
        <f>ROUND(V145*K145,2)</f>
        <v>0</v>
      </c>
      <c r="Q145" s="242"/>
      <c r="R145" s="36"/>
      <c r="T145" s="176" t="s">
        <v>23</v>
      </c>
      <c r="U145" s="43" t="s">
        <v>47</v>
      </c>
      <c r="V145" s="123">
        <f>L145+M145</f>
        <v>0</v>
      </c>
      <c r="W145" s="123">
        <f>ROUND(L145*K145,2)</f>
        <v>0</v>
      </c>
      <c r="X145" s="123">
        <f>ROUND(M145*K145,2)</f>
        <v>0</v>
      </c>
      <c r="Y145" s="35"/>
      <c r="Z145" s="177">
        <f>Y145*K145</f>
        <v>0</v>
      </c>
      <c r="AA145" s="177">
        <v>0</v>
      </c>
      <c r="AB145" s="177">
        <f>AA145*K145</f>
        <v>0</v>
      </c>
      <c r="AC145" s="177">
        <v>0</v>
      </c>
      <c r="AD145" s="178">
        <f>AC145*K145</f>
        <v>0</v>
      </c>
      <c r="AR145" s="17" t="s">
        <v>196</v>
      </c>
      <c r="AT145" s="17" t="s">
        <v>193</v>
      </c>
      <c r="AU145" s="17" t="s">
        <v>111</v>
      </c>
      <c r="AY145" s="17" t="s">
        <v>167</v>
      </c>
      <c r="BE145" s="110">
        <f>IF(U145="základní",P145,0)</f>
        <v>0</v>
      </c>
      <c r="BF145" s="110">
        <f>IF(U145="snížená",P145,0)</f>
        <v>0</v>
      </c>
      <c r="BG145" s="110">
        <f>IF(U145="zákl. přenesená",P145,0)</f>
        <v>0</v>
      </c>
      <c r="BH145" s="110">
        <f>IF(U145="sníž. přenesená",P145,0)</f>
        <v>0</v>
      </c>
      <c r="BI145" s="110">
        <f>IF(U145="nulová",P145,0)</f>
        <v>0</v>
      </c>
      <c r="BJ145" s="17" t="s">
        <v>92</v>
      </c>
      <c r="BK145" s="110">
        <f>ROUND(V145*K145,2)</f>
        <v>0</v>
      </c>
      <c r="BL145" s="17" t="s">
        <v>183</v>
      </c>
      <c r="BM145" s="17" t="s">
        <v>775</v>
      </c>
    </row>
    <row r="146" spans="2:65" s="1" customFormat="1" ht="138" customHeight="1">
      <c r="B146" s="34"/>
      <c r="C146" s="35"/>
      <c r="D146" s="35"/>
      <c r="E146" s="35"/>
      <c r="F146" s="264" t="s">
        <v>776</v>
      </c>
      <c r="G146" s="265"/>
      <c r="H146" s="265"/>
      <c r="I146" s="265"/>
      <c r="J146" s="35"/>
      <c r="K146" s="35"/>
      <c r="L146" s="35"/>
      <c r="M146" s="35"/>
      <c r="N146" s="35"/>
      <c r="O146" s="35"/>
      <c r="P146" s="35"/>
      <c r="Q146" s="35"/>
      <c r="R146" s="36"/>
      <c r="T146" s="144"/>
      <c r="U146" s="35"/>
      <c r="V146" s="35"/>
      <c r="W146" s="35"/>
      <c r="X146" s="35"/>
      <c r="Y146" s="35"/>
      <c r="Z146" s="35"/>
      <c r="AA146" s="35"/>
      <c r="AB146" s="35"/>
      <c r="AC146" s="35"/>
      <c r="AD146" s="77"/>
      <c r="AT146" s="17" t="s">
        <v>186</v>
      </c>
      <c r="AU146" s="17" t="s">
        <v>111</v>
      </c>
    </row>
    <row r="147" spans="2:65" s="1" customFormat="1" ht="22.5" customHeight="1">
      <c r="B147" s="34"/>
      <c r="C147" s="171" t="s">
        <v>245</v>
      </c>
      <c r="D147" s="171" t="s">
        <v>168</v>
      </c>
      <c r="E147" s="172" t="s">
        <v>777</v>
      </c>
      <c r="F147" s="261" t="s">
        <v>778</v>
      </c>
      <c r="G147" s="261"/>
      <c r="H147" s="261"/>
      <c r="I147" s="261"/>
      <c r="J147" s="173" t="s">
        <v>171</v>
      </c>
      <c r="K147" s="174">
        <v>16</v>
      </c>
      <c r="L147" s="175">
        <v>0</v>
      </c>
      <c r="M147" s="262">
        <v>0</v>
      </c>
      <c r="N147" s="263"/>
      <c r="O147" s="263"/>
      <c r="P147" s="242">
        <f>ROUND(V147*K147,2)</f>
        <v>0</v>
      </c>
      <c r="Q147" s="242"/>
      <c r="R147" s="36"/>
      <c r="T147" s="176" t="s">
        <v>23</v>
      </c>
      <c r="U147" s="43" t="s">
        <v>47</v>
      </c>
      <c r="V147" s="123">
        <f>L147+M147</f>
        <v>0</v>
      </c>
      <c r="W147" s="123">
        <f>ROUND(L147*K147,2)</f>
        <v>0</v>
      </c>
      <c r="X147" s="123">
        <f>ROUND(M147*K147,2)</f>
        <v>0</v>
      </c>
      <c r="Y147" s="35"/>
      <c r="Z147" s="177">
        <f>Y147*K147</f>
        <v>0</v>
      </c>
      <c r="AA147" s="177">
        <v>0</v>
      </c>
      <c r="AB147" s="177">
        <f>AA147*K147</f>
        <v>0</v>
      </c>
      <c r="AC147" s="177">
        <v>0</v>
      </c>
      <c r="AD147" s="178">
        <f>AC147*K147</f>
        <v>0</v>
      </c>
      <c r="AR147" s="17" t="s">
        <v>183</v>
      </c>
      <c r="AT147" s="17" t="s">
        <v>168</v>
      </c>
      <c r="AU147" s="17" t="s">
        <v>111</v>
      </c>
      <c r="AY147" s="17" t="s">
        <v>167</v>
      </c>
      <c r="BE147" s="110">
        <f>IF(U147="základní",P147,0)</f>
        <v>0</v>
      </c>
      <c r="BF147" s="110">
        <f>IF(U147="snížená",P147,0)</f>
        <v>0</v>
      </c>
      <c r="BG147" s="110">
        <f>IF(U147="zákl. přenesená",P147,0)</f>
        <v>0</v>
      </c>
      <c r="BH147" s="110">
        <f>IF(U147="sníž. přenesená",P147,0)</f>
        <v>0</v>
      </c>
      <c r="BI147" s="110">
        <f>IF(U147="nulová",P147,0)</f>
        <v>0</v>
      </c>
      <c r="BJ147" s="17" t="s">
        <v>92</v>
      </c>
      <c r="BK147" s="110">
        <f>ROUND(V147*K147,2)</f>
        <v>0</v>
      </c>
      <c r="BL147" s="17" t="s">
        <v>183</v>
      </c>
      <c r="BM147" s="17" t="s">
        <v>779</v>
      </c>
    </row>
    <row r="148" spans="2:65" s="1" customFormat="1" ht="22.5" customHeight="1">
      <c r="B148" s="34"/>
      <c r="C148" s="171" t="s">
        <v>249</v>
      </c>
      <c r="D148" s="171" t="s">
        <v>168</v>
      </c>
      <c r="E148" s="172" t="s">
        <v>780</v>
      </c>
      <c r="F148" s="261" t="s">
        <v>781</v>
      </c>
      <c r="G148" s="261"/>
      <c r="H148" s="261"/>
      <c r="I148" s="261"/>
      <c r="J148" s="173" t="s">
        <v>171</v>
      </c>
      <c r="K148" s="174">
        <v>16</v>
      </c>
      <c r="L148" s="175">
        <v>0</v>
      </c>
      <c r="M148" s="262">
        <v>0</v>
      </c>
      <c r="N148" s="263"/>
      <c r="O148" s="263"/>
      <c r="P148" s="242">
        <f>ROUND(V148*K148,2)</f>
        <v>0</v>
      </c>
      <c r="Q148" s="242"/>
      <c r="R148" s="36"/>
      <c r="T148" s="176" t="s">
        <v>23</v>
      </c>
      <c r="U148" s="43" t="s">
        <v>47</v>
      </c>
      <c r="V148" s="123">
        <f>L148+M148</f>
        <v>0</v>
      </c>
      <c r="W148" s="123">
        <f>ROUND(L148*K148,2)</f>
        <v>0</v>
      </c>
      <c r="X148" s="123">
        <f>ROUND(M148*K148,2)</f>
        <v>0</v>
      </c>
      <c r="Y148" s="35"/>
      <c r="Z148" s="177">
        <f>Y148*K148</f>
        <v>0</v>
      </c>
      <c r="AA148" s="177">
        <v>0</v>
      </c>
      <c r="AB148" s="177">
        <f>AA148*K148</f>
        <v>0</v>
      </c>
      <c r="AC148" s="177">
        <v>0</v>
      </c>
      <c r="AD148" s="178">
        <f>AC148*K148</f>
        <v>0</v>
      </c>
      <c r="AR148" s="17" t="s">
        <v>183</v>
      </c>
      <c r="AT148" s="17" t="s">
        <v>168</v>
      </c>
      <c r="AU148" s="17" t="s">
        <v>111</v>
      </c>
      <c r="AY148" s="17" t="s">
        <v>167</v>
      </c>
      <c r="BE148" s="110">
        <f>IF(U148="základní",P148,0)</f>
        <v>0</v>
      </c>
      <c r="BF148" s="110">
        <f>IF(U148="snížená",P148,0)</f>
        <v>0</v>
      </c>
      <c r="BG148" s="110">
        <f>IF(U148="zákl. přenesená",P148,0)</f>
        <v>0</v>
      </c>
      <c r="BH148" s="110">
        <f>IF(U148="sníž. přenesená",P148,0)</f>
        <v>0</v>
      </c>
      <c r="BI148" s="110">
        <f>IF(U148="nulová",P148,0)</f>
        <v>0</v>
      </c>
      <c r="BJ148" s="17" t="s">
        <v>92</v>
      </c>
      <c r="BK148" s="110">
        <f>ROUND(V148*K148,2)</f>
        <v>0</v>
      </c>
      <c r="BL148" s="17" t="s">
        <v>183</v>
      </c>
      <c r="BM148" s="17" t="s">
        <v>782</v>
      </c>
    </row>
    <row r="149" spans="2:65" s="1" customFormat="1" ht="31.5" customHeight="1">
      <c r="B149" s="34"/>
      <c r="C149" s="171" t="s">
        <v>11</v>
      </c>
      <c r="D149" s="171" t="s">
        <v>168</v>
      </c>
      <c r="E149" s="172" t="s">
        <v>783</v>
      </c>
      <c r="F149" s="261" t="s">
        <v>784</v>
      </c>
      <c r="G149" s="261"/>
      <c r="H149" s="261"/>
      <c r="I149" s="261"/>
      <c r="J149" s="173" t="s">
        <v>171</v>
      </c>
      <c r="K149" s="174">
        <v>16</v>
      </c>
      <c r="L149" s="175">
        <v>0</v>
      </c>
      <c r="M149" s="262">
        <v>0</v>
      </c>
      <c r="N149" s="263"/>
      <c r="O149" s="263"/>
      <c r="P149" s="242">
        <f>ROUND(V149*K149,2)</f>
        <v>0</v>
      </c>
      <c r="Q149" s="242"/>
      <c r="R149" s="36"/>
      <c r="T149" s="176" t="s">
        <v>23</v>
      </c>
      <c r="U149" s="43" t="s">
        <v>47</v>
      </c>
      <c r="V149" s="123">
        <f>L149+M149</f>
        <v>0</v>
      </c>
      <c r="W149" s="123">
        <f>ROUND(L149*K149,2)</f>
        <v>0</v>
      </c>
      <c r="X149" s="123">
        <f>ROUND(M149*K149,2)</f>
        <v>0</v>
      </c>
      <c r="Y149" s="35"/>
      <c r="Z149" s="177">
        <f>Y149*K149</f>
        <v>0</v>
      </c>
      <c r="AA149" s="177">
        <v>0</v>
      </c>
      <c r="AB149" s="177">
        <f>AA149*K149</f>
        <v>0</v>
      </c>
      <c r="AC149" s="177">
        <v>0</v>
      </c>
      <c r="AD149" s="178">
        <f>AC149*K149</f>
        <v>0</v>
      </c>
      <c r="AR149" s="17" t="s">
        <v>183</v>
      </c>
      <c r="AT149" s="17" t="s">
        <v>168</v>
      </c>
      <c r="AU149" s="17" t="s">
        <v>111</v>
      </c>
      <c r="AY149" s="17" t="s">
        <v>167</v>
      </c>
      <c r="BE149" s="110">
        <f>IF(U149="základní",P149,0)</f>
        <v>0</v>
      </c>
      <c r="BF149" s="110">
        <f>IF(U149="snížená",P149,0)</f>
        <v>0</v>
      </c>
      <c r="BG149" s="110">
        <f>IF(U149="zákl. přenesená",P149,0)</f>
        <v>0</v>
      </c>
      <c r="BH149" s="110">
        <f>IF(U149="sníž. přenesená",P149,0)</f>
        <v>0</v>
      </c>
      <c r="BI149" s="110">
        <f>IF(U149="nulová",P149,0)</f>
        <v>0</v>
      </c>
      <c r="BJ149" s="17" t="s">
        <v>92</v>
      </c>
      <c r="BK149" s="110">
        <f>ROUND(V149*K149,2)</f>
        <v>0</v>
      </c>
      <c r="BL149" s="17" t="s">
        <v>183</v>
      </c>
      <c r="BM149" s="17" t="s">
        <v>785</v>
      </c>
    </row>
    <row r="150" spans="2:65" s="1" customFormat="1" ht="22.5" customHeight="1">
      <c r="B150" s="34"/>
      <c r="C150" s="171" t="s">
        <v>256</v>
      </c>
      <c r="D150" s="171" t="s">
        <v>168</v>
      </c>
      <c r="E150" s="172" t="s">
        <v>786</v>
      </c>
      <c r="F150" s="261" t="s">
        <v>787</v>
      </c>
      <c r="G150" s="261"/>
      <c r="H150" s="261"/>
      <c r="I150" s="261"/>
      <c r="J150" s="173" t="s">
        <v>171</v>
      </c>
      <c r="K150" s="174">
        <v>1</v>
      </c>
      <c r="L150" s="175">
        <v>0</v>
      </c>
      <c r="M150" s="262">
        <v>0</v>
      </c>
      <c r="N150" s="263"/>
      <c r="O150" s="263"/>
      <c r="P150" s="242">
        <f>ROUND(V150*K150,2)</f>
        <v>0</v>
      </c>
      <c r="Q150" s="242"/>
      <c r="R150" s="36"/>
      <c r="T150" s="176" t="s">
        <v>23</v>
      </c>
      <c r="U150" s="43" t="s">
        <v>47</v>
      </c>
      <c r="V150" s="123">
        <f>L150+M150</f>
        <v>0</v>
      </c>
      <c r="W150" s="123">
        <f>ROUND(L150*K150,2)</f>
        <v>0</v>
      </c>
      <c r="X150" s="123">
        <f>ROUND(M150*K150,2)</f>
        <v>0</v>
      </c>
      <c r="Y150" s="35"/>
      <c r="Z150" s="177">
        <f>Y150*K150</f>
        <v>0</v>
      </c>
      <c r="AA150" s="177">
        <v>0</v>
      </c>
      <c r="AB150" s="177">
        <f>AA150*K150</f>
        <v>0</v>
      </c>
      <c r="AC150" s="177">
        <v>0</v>
      </c>
      <c r="AD150" s="178">
        <f>AC150*K150</f>
        <v>0</v>
      </c>
      <c r="AR150" s="17" t="s">
        <v>183</v>
      </c>
      <c r="AT150" s="17" t="s">
        <v>168</v>
      </c>
      <c r="AU150" s="17" t="s">
        <v>111</v>
      </c>
      <c r="AY150" s="17" t="s">
        <v>167</v>
      </c>
      <c r="BE150" s="110">
        <f>IF(U150="základní",P150,0)</f>
        <v>0</v>
      </c>
      <c r="BF150" s="110">
        <f>IF(U150="snížená",P150,0)</f>
        <v>0</v>
      </c>
      <c r="BG150" s="110">
        <f>IF(U150="zákl. přenesená",P150,0)</f>
        <v>0</v>
      </c>
      <c r="BH150" s="110">
        <f>IF(U150="sníž. přenesená",P150,0)</f>
        <v>0</v>
      </c>
      <c r="BI150" s="110">
        <f>IF(U150="nulová",P150,0)</f>
        <v>0</v>
      </c>
      <c r="BJ150" s="17" t="s">
        <v>92</v>
      </c>
      <c r="BK150" s="110">
        <f>ROUND(V150*K150,2)</f>
        <v>0</v>
      </c>
      <c r="BL150" s="17" t="s">
        <v>183</v>
      </c>
      <c r="BM150" s="17" t="s">
        <v>788</v>
      </c>
    </row>
    <row r="151" spans="2:65" s="1" customFormat="1" ht="22.5" customHeight="1">
      <c r="B151" s="34"/>
      <c r="C151" s="35"/>
      <c r="D151" s="35"/>
      <c r="E151" s="35"/>
      <c r="F151" s="264" t="s">
        <v>789</v>
      </c>
      <c r="G151" s="265"/>
      <c r="H151" s="265"/>
      <c r="I151" s="265"/>
      <c r="J151" s="35"/>
      <c r="K151" s="35"/>
      <c r="L151" s="35"/>
      <c r="M151" s="35"/>
      <c r="N151" s="35"/>
      <c r="O151" s="35"/>
      <c r="P151" s="35"/>
      <c r="Q151" s="35"/>
      <c r="R151" s="36"/>
      <c r="T151" s="144"/>
      <c r="U151" s="35"/>
      <c r="V151" s="35"/>
      <c r="W151" s="35"/>
      <c r="X151" s="35"/>
      <c r="Y151" s="35"/>
      <c r="Z151" s="35"/>
      <c r="AA151" s="35"/>
      <c r="AB151" s="35"/>
      <c r="AC151" s="35"/>
      <c r="AD151" s="77"/>
      <c r="AT151" s="17" t="s">
        <v>186</v>
      </c>
      <c r="AU151" s="17" t="s">
        <v>111</v>
      </c>
    </row>
    <row r="152" spans="2:65" s="1" customFormat="1" ht="22.5" customHeight="1">
      <c r="B152" s="34"/>
      <c r="C152" s="171" t="s">
        <v>260</v>
      </c>
      <c r="D152" s="171" t="s">
        <v>168</v>
      </c>
      <c r="E152" s="172" t="s">
        <v>790</v>
      </c>
      <c r="F152" s="261" t="s">
        <v>791</v>
      </c>
      <c r="G152" s="261"/>
      <c r="H152" s="261"/>
      <c r="I152" s="261"/>
      <c r="J152" s="173" t="s">
        <v>171</v>
      </c>
      <c r="K152" s="174">
        <v>1</v>
      </c>
      <c r="L152" s="175">
        <v>0</v>
      </c>
      <c r="M152" s="262">
        <v>0</v>
      </c>
      <c r="N152" s="263"/>
      <c r="O152" s="263"/>
      <c r="P152" s="242">
        <f>ROUND(V152*K152,2)</f>
        <v>0</v>
      </c>
      <c r="Q152" s="242"/>
      <c r="R152" s="36"/>
      <c r="T152" s="176" t="s">
        <v>23</v>
      </c>
      <c r="U152" s="43" t="s">
        <v>47</v>
      </c>
      <c r="V152" s="123">
        <f>L152+M152</f>
        <v>0</v>
      </c>
      <c r="W152" s="123">
        <f>ROUND(L152*K152,2)</f>
        <v>0</v>
      </c>
      <c r="X152" s="123">
        <f>ROUND(M152*K152,2)</f>
        <v>0</v>
      </c>
      <c r="Y152" s="35"/>
      <c r="Z152" s="177">
        <f>Y152*K152</f>
        <v>0</v>
      </c>
      <c r="AA152" s="177">
        <v>0</v>
      </c>
      <c r="AB152" s="177">
        <f>AA152*K152</f>
        <v>0</v>
      </c>
      <c r="AC152" s="177">
        <v>0</v>
      </c>
      <c r="AD152" s="178">
        <f>AC152*K152</f>
        <v>0</v>
      </c>
      <c r="AR152" s="17" t="s">
        <v>183</v>
      </c>
      <c r="AT152" s="17" t="s">
        <v>168</v>
      </c>
      <c r="AU152" s="17" t="s">
        <v>111</v>
      </c>
      <c r="AY152" s="17" t="s">
        <v>167</v>
      </c>
      <c r="BE152" s="110">
        <f>IF(U152="základní",P152,0)</f>
        <v>0</v>
      </c>
      <c r="BF152" s="110">
        <f>IF(U152="snížená",P152,0)</f>
        <v>0</v>
      </c>
      <c r="BG152" s="110">
        <f>IF(U152="zákl. přenesená",P152,0)</f>
        <v>0</v>
      </c>
      <c r="BH152" s="110">
        <f>IF(U152="sníž. přenesená",P152,0)</f>
        <v>0</v>
      </c>
      <c r="BI152" s="110">
        <f>IF(U152="nulová",P152,0)</f>
        <v>0</v>
      </c>
      <c r="BJ152" s="17" t="s">
        <v>92</v>
      </c>
      <c r="BK152" s="110">
        <f>ROUND(V152*K152,2)</f>
        <v>0</v>
      </c>
      <c r="BL152" s="17" t="s">
        <v>183</v>
      </c>
      <c r="BM152" s="17" t="s">
        <v>792</v>
      </c>
    </row>
    <row r="153" spans="2:65" s="1" customFormat="1" ht="31.5" customHeight="1">
      <c r="B153" s="34"/>
      <c r="C153" s="171" t="s">
        <v>264</v>
      </c>
      <c r="D153" s="171" t="s">
        <v>168</v>
      </c>
      <c r="E153" s="172" t="s">
        <v>793</v>
      </c>
      <c r="F153" s="261" t="s">
        <v>794</v>
      </c>
      <c r="G153" s="261"/>
      <c r="H153" s="261"/>
      <c r="I153" s="261"/>
      <c r="J153" s="173" t="s">
        <v>497</v>
      </c>
      <c r="K153" s="184">
        <v>0</v>
      </c>
      <c r="L153" s="175">
        <v>0</v>
      </c>
      <c r="M153" s="262">
        <v>0</v>
      </c>
      <c r="N153" s="263"/>
      <c r="O153" s="263"/>
      <c r="P153" s="242">
        <f>ROUND(V153*K153,2)</f>
        <v>0</v>
      </c>
      <c r="Q153" s="242"/>
      <c r="R153" s="36"/>
      <c r="T153" s="176" t="s">
        <v>23</v>
      </c>
      <c r="U153" s="43" t="s">
        <v>47</v>
      </c>
      <c r="V153" s="123">
        <f>L153+M153</f>
        <v>0</v>
      </c>
      <c r="W153" s="123">
        <f>ROUND(L153*K153,2)</f>
        <v>0</v>
      </c>
      <c r="X153" s="123">
        <f>ROUND(M153*K153,2)</f>
        <v>0</v>
      </c>
      <c r="Y153" s="35"/>
      <c r="Z153" s="177">
        <f>Y153*K153</f>
        <v>0</v>
      </c>
      <c r="AA153" s="177">
        <v>0</v>
      </c>
      <c r="AB153" s="177">
        <f>AA153*K153</f>
        <v>0</v>
      </c>
      <c r="AC153" s="177">
        <v>0</v>
      </c>
      <c r="AD153" s="178">
        <f>AC153*K153</f>
        <v>0</v>
      </c>
      <c r="AR153" s="17" t="s">
        <v>183</v>
      </c>
      <c r="AT153" s="17" t="s">
        <v>168</v>
      </c>
      <c r="AU153" s="17" t="s">
        <v>111</v>
      </c>
      <c r="AY153" s="17" t="s">
        <v>167</v>
      </c>
      <c r="BE153" s="110">
        <f>IF(U153="základní",P153,0)</f>
        <v>0</v>
      </c>
      <c r="BF153" s="110">
        <f>IF(U153="snížená",P153,0)</f>
        <v>0</v>
      </c>
      <c r="BG153" s="110">
        <f>IF(U153="zákl. přenesená",P153,0)</f>
        <v>0</v>
      </c>
      <c r="BH153" s="110">
        <f>IF(U153="sníž. přenesená",P153,0)</f>
        <v>0</v>
      </c>
      <c r="BI153" s="110">
        <f>IF(U153="nulová",P153,0)</f>
        <v>0</v>
      </c>
      <c r="BJ153" s="17" t="s">
        <v>92</v>
      </c>
      <c r="BK153" s="110">
        <f>ROUND(V153*K153,2)</f>
        <v>0</v>
      </c>
      <c r="BL153" s="17" t="s">
        <v>183</v>
      </c>
      <c r="BM153" s="17" t="s">
        <v>795</v>
      </c>
    </row>
    <row r="154" spans="2:65" s="1" customFormat="1" ht="31.5" customHeight="1">
      <c r="B154" s="34"/>
      <c r="C154" s="171" t="s">
        <v>268</v>
      </c>
      <c r="D154" s="171" t="s">
        <v>168</v>
      </c>
      <c r="E154" s="172" t="s">
        <v>796</v>
      </c>
      <c r="F154" s="261" t="s">
        <v>797</v>
      </c>
      <c r="G154" s="261"/>
      <c r="H154" s="261"/>
      <c r="I154" s="261"/>
      <c r="J154" s="173" t="s">
        <v>497</v>
      </c>
      <c r="K154" s="184">
        <v>0</v>
      </c>
      <c r="L154" s="175">
        <v>0</v>
      </c>
      <c r="M154" s="262">
        <v>0</v>
      </c>
      <c r="N154" s="263"/>
      <c r="O154" s="263"/>
      <c r="P154" s="242">
        <f>ROUND(V154*K154,2)</f>
        <v>0</v>
      </c>
      <c r="Q154" s="242"/>
      <c r="R154" s="36"/>
      <c r="T154" s="176" t="s">
        <v>23</v>
      </c>
      <c r="U154" s="43" t="s">
        <v>47</v>
      </c>
      <c r="V154" s="123">
        <f>L154+M154</f>
        <v>0</v>
      </c>
      <c r="W154" s="123">
        <f>ROUND(L154*K154,2)</f>
        <v>0</v>
      </c>
      <c r="X154" s="123">
        <f>ROUND(M154*K154,2)</f>
        <v>0</v>
      </c>
      <c r="Y154" s="35"/>
      <c r="Z154" s="177">
        <f>Y154*K154</f>
        <v>0</v>
      </c>
      <c r="AA154" s="177">
        <v>0</v>
      </c>
      <c r="AB154" s="177">
        <f>AA154*K154</f>
        <v>0</v>
      </c>
      <c r="AC154" s="177">
        <v>0</v>
      </c>
      <c r="AD154" s="178">
        <f>AC154*K154</f>
        <v>0</v>
      </c>
      <c r="AR154" s="17" t="s">
        <v>183</v>
      </c>
      <c r="AT154" s="17" t="s">
        <v>168</v>
      </c>
      <c r="AU154" s="17" t="s">
        <v>111</v>
      </c>
      <c r="AY154" s="17" t="s">
        <v>167</v>
      </c>
      <c r="BE154" s="110">
        <f>IF(U154="základní",P154,0)</f>
        <v>0</v>
      </c>
      <c r="BF154" s="110">
        <f>IF(U154="snížená",P154,0)</f>
        <v>0</v>
      </c>
      <c r="BG154" s="110">
        <f>IF(U154="zákl. přenesená",P154,0)</f>
        <v>0</v>
      </c>
      <c r="BH154" s="110">
        <f>IF(U154="sníž. přenesená",P154,0)</f>
        <v>0</v>
      </c>
      <c r="BI154" s="110">
        <f>IF(U154="nulová",P154,0)</f>
        <v>0</v>
      </c>
      <c r="BJ154" s="17" t="s">
        <v>92</v>
      </c>
      <c r="BK154" s="110">
        <f>ROUND(V154*K154,2)</f>
        <v>0</v>
      </c>
      <c r="BL154" s="17" t="s">
        <v>183</v>
      </c>
      <c r="BM154" s="17" t="s">
        <v>798</v>
      </c>
    </row>
    <row r="155" spans="2:65" s="1" customFormat="1" ht="22.5" customHeight="1">
      <c r="B155" s="34"/>
      <c r="C155" s="171" t="s">
        <v>272</v>
      </c>
      <c r="D155" s="171" t="s">
        <v>168</v>
      </c>
      <c r="E155" s="172" t="s">
        <v>799</v>
      </c>
      <c r="F155" s="261" t="s">
        <v>505</v>
      </c>
      <c r="G155" s="261"/>
      <c r="H155" s="261"/>
      <c r="I155" s="261"/>
      <c r="J155" s="173" t="s">
        <v>497</v>
      </c>
      <c r="K155" s="184">
        <v>0</v>
      </c>
      <c r="L155" s="175">
        <v>0</v>
      </c>
      <c r="M155" s="262">
        <v>0</v>
      </c>
      <c r="N155" s="263"/>
      <c r="O155" s="263"/>
      <c r="P155" s="242">
        <f>ROUND(V155*K155,2)</f>
        <v>0</v>
      </c>
      <c r="Q155" s="242"/>
      <c r="R155" s="36"/>
      <c r="T155" s="176" t="s">
        <v>23</v>
      </c>
      <c r="U155" s="43" t="s">
        <v>47</v>
      </c>
      <c r="V155" s="123">
        <f>L155+M155</f>
        <v>0</v>
      </c>
      <c r="W155" s="123">
        <f>ROUND(L155*K155,2)</f>
        <v>0</v>
      </c>
      <c r="X155" s="123">
        <f>ROUND(M155*K155,2)</f>
        <v>0</v>
      </c>
      <c r="Y155" s="35"/>
      <c r="Z155" s="177">
        <f>Y155*K155</f>
        <v>0</v>
      </c>
      <c r="AA155" s="177">
        <v>0</v>
      </c>
      <c r="AB155" s="177">
        <f>AA155*K155</f>
        <v>0</v>
      </c>
      <c r="AC155" s="177">
        <v>0</v>
      </c>
      <c r="AD155" s="178">
        <f>AC155*K155</f>
        <v>0</v>
      </c>
      <c r="AR155" s="17" t="s">
        <v>183</v>
      </c>
      <c r="AT155" s="17" t="s">
        <v>168</v>
      </c>
      <c r="AU155" s="17" t="s">
        <v>111</v>
      </c>
      <c r="AY155" s="17" t="s">
        <v>167</v>
      </c>
      <c r="BE155" s="110">
        <f>IF(U155="základní",P155,0)</f>
        <v>0</v>
      </c>
      <c r="BF155" s="110">
        <f>IF(U155="snížená",P155,0)</f>
        <v>0</v>
      </c>
      <c r="BG155" s="110">
        <f>IF(U155="zákl. přenesená",P155,0)</f>
        <v>0</v>
      </c>
      <c r="BH155" s="110">
        <f>IF(U155="sníž. přenesená",P155,0)</f>
        <v>0</v>
      </c>
      <c r="BI155" s="110">
        <f>IF(U155="nulová",P155,0)</f>
        <v>0</v>
      </c>
      <c r="BJ155" s="17" t="s">
        <v>92</v>
      </c>
      <c r="BK155" s="110">
        <f>ROUND(V155*K155,2)</f>
        <v>0</v>
      </c>
      <c r="BL155" s="17" t="s">
        <v>183</v>
      </c>
      <c r="BM155" s="17" t="s">
        <v>800</v>
      </c>
    </row>
    <row r="156" spans="2:65" s="9" customFormat="1" ht="37.35" customHeight="1">
      <c r="B156" s="159"/>
      <c r="C156" s="160"/>
      <c r="D156" s="161" t="s">
        <v>133</v>
      </c>
      <c r="E156" s="161"/>
      <c r="F156" s="161"/>
      <c r="G156" s="161"/>
      <c r="H156" s="161"/>
      <c r="I156" s="161"/>
      <c r="J156" s="161"/>
      <c r="K156" s="161"/>
      <c r="L156" s="161"/>
      <c r="M156" s="253">
        <f>BK156</f>
        <v>0</v>
      </c>
      <c r="N156" s="254"/>
      <c r="O156" s="254"/>
      <c r="P156" s="254"/>
      <c r="Q156" s="254"/>
      <c r="R156" s="162"/>
      <c r="T156" s="163"/>
      <c r="U156" s="160"/>
      <c r="V156" s="160"/>
      <c r="W156" s="164">
        <f>W157+W161+W163+W166</f>
        <v>0</v>
      </c>
      <c r="X156" s="164">
        <f>X157+X161+X163+X166</f>
        <v>0</v>
      </c>
      <c r="Y156" s="160"/>
      <c r="Z156" s="165">
        <f>Z157+Z161+Z163+Z166</f>
        <v>0</v>
      </c>
      <c r="AA156" s="160"/>
      <c r="AB156" s="165">
        <f>AB157+AB161+AB163+AB166</f>
        <v>0</v>
      </c>
      <c r="AC156" s="160"/>
      <c r="AD156" s="166">
        <f>AD157+AD161+AD163+AD166</f>
        <v>0</v>
      </c>
      <c r="AR156" s="167" t="s">
        <v>187</v>
      </c>
      <c r="AT156" s="168" t="s">
        <v>83</v>
      </c>
      <c r="AU156" s="168" t="s">
        <v>84</v>
      </c>
      <c r="AY156" s="167" t="s">
        <v>167</v>
      </c>
      <c r="BK156" s="169">
        <f>BK157+BK161+BK163+BK166</f>
        <v>0</v>
      </c>
    </row>
    <row r="157" spans="2:65" s="9" customFormat="1" ht="19.899999999999999" customHeight="1">
      <c r="B157" s="159"/>
      <c r="C157" s="160"/>
      <c r="D157" s="170" t="s">
        <v>134</v>
      </c>
      <c r="E157" s="170"/>
      <c r="F157" s="170"/>
      <c r="G157" s="170"/>
      <c r="H157" s="170"/>
      <c r="I157" s="170"/>
      <c r="J157" s="170"/>
      <c r="K157" s="170"/>
      <c r="L157" s="170"/>
      <c r="M157" s="251">
        <f>BK157</f>
        <v>0</v>
      </c>
      <c r="N157" s="252"/>
      <c r="O157" s="252"/>
      <c r="P157" s="252"/>
      <c r="Q157" s="252"/>
      <c r="R157" s="162"/>
      <c r="T157" s="163"/>
      <c r="U157" s="160"/>
      <c r="V157" s="160"/>
      <c r="W157" s="164">
        <f>SUM(W158:W160)</f>
        <v>0</v>
      </c>
      <c r="X157" s="164">
        <f>SUM(X158:X160)</f>
        <v>0</v>
      </c>
      <c r="Y157" s="160"/>
      <c r="Z157" s="165">
        <f>SUM(Z158:Z160)</f>
        <v>0</v>
      </c>
      <c r="AA157" s="160"/>
      <c r="AB157" s="165">
        <f>SUM(AB158:AB160)</f>
        <v>0</v>
      </c>
      <c r="AC157" s="160"/>
      <c r="AD157" s="166">
        <f>SUM(AD158:AD160)</f>
        <v>0</v>
      </c>
      <c r="AR157" s="167" t="s">
        <v>187</v>
      </c>
      <c r="AT157" s="168" t="s">
        <v>83</v>
      </c>
      <c r="AU157" s="168" t="s">
        <v>92</v>
      </c>
      <c r="AY157" s="167" t="s">
        <v>167</v>
      </c>
      <c r="BK157" s="169">
        <f>SUM(BK158:BK160)</f>
        <v>0</v>
      </c>
    </row>
    <row r="158" spans="2:65" s="1" customFormat="1" ht="22.5" customHeight="1">
      <c r="B158" s="34"/>
      <c r="C158" s="171" t="s">
        <v>276</v>
      </c>
      <c r="D158" s="171" t="s">
        <v>168</v>
      </c>
      <c r="E158" s="172" t="s">
        <v>615</v>
      </c>
      <c r="F158" s="261" t="s">
        <v>616</v>
      </c>
      <c r="G158" s="261"/>
      <c r="H158" s="261"/>
      <c r="I158" s="261"/>
      <c r="J158" s="173" t="s">
        <v>539</v>
      </c>
      <c r="K158" s="174">
        <v>1</v>
      </c>
      <c r="L158" s="175">
        <v>0</v>
      </c>
      <c r="M158" s="262">
        <v>0</v>
      </c>
      <c r="N158" s="263"/>
      <c r="O158" s="263"/>
      <c r="P158" s="242">
        <f>ROUND(V158*K158,2)</f>
        <v>0</v>
      </c>
      <c r="Q158" s="242"/>
      <c r="R158" s="36"/>
      <c r="T158" s="176" t="s">
        <v>23</v>
      </c>
      <c r="U158" s="43" t="s">
        <v>47</v>
      </c>
      <c r="V158" s="123">
        <f>L158+M158</f>
        <v>0</v>
      </c>
      <c r="W158" s="123">
        <f>ROUND(L158*K158,2)</f>
        <v>0</v>
      </c>
      <c r="X158" s="123">
        <f>ROUND(M158*K158,2)</f>
        <v>0</v>
      </c>
      <c r="Y158" s="35"/>
      <c r="Z158" s="177">
        <f>Y158*K158</f>
        <v>0</v>
      </c>
      <c r="AA158" s="177">
        <v>0</v>
      </c>
      <c r="AB158" s="177">
        <f>AA158*K158</f>
        <v>0</v>
      </c>
      <c r="AC158" s="177">
        <v>0</v>
      </c>
      <c r="AD158" s="178">
        <f>AC158*K158</f>
        <v>0</v>
      </c>
      <c r="AR158" s="17" t="s">
        <v>612</v>
      </c>
      <c r="AT158" s="17" t="s">
        <v>168</v>
      </c>
      <c r="AU158" s="17" t="s">
        <v>111</v>
      </c>
      <c r="AY158" s="17" t="s">
        <v>167</v>
      </c>
      <c r="BE158" s="110">
        <f>IF(U158="základní",P158,0)</f>
        <v>0</v>
      </c>
      <c r="BF158" s="110">
        <f>IF(U158="snížená",P158,0)</f>
        <v>0</v>
      </c>
      <c r="BG158" s="110">
        <f>IF(U158="zákl. přenesená",P158,0)</f>
        <v>0</v>
      </c>
      <c r="BH158" s="110">
        <f>IF(U158="sníž. přenesená",P158,0)</f>
        <v>0</v>
      </c>
      <c r="BI158" s="110">
        <f>IF(U158="nulová",P158,0)</f>
        <v>0</v>
      </c>
      <c r="BJ158" s="17" t="s">
        <v>92</v>
      </c>
      <c r="BK158" s="110">
        <f>ROUND(V158*K158,2)</f>
        <v>0</v>
      </c>
      <c r="BL158" s="17" t="s">
        <v>612</v>
      </c>
      <c r="BM158" s="17" t="s">
        <v>801</v>
      </c>
    </row>
    <row r="159" spans="2:65" s="1" customFormat="1" ht="22.5" customHeight="1">
      <c r="B159" s="34"/>
      <c r="C159" s="171" t="s">
        <v>280</v>
      </c>
      <c r="D159" s="171" t="s">
        <v>168</v>
      </c>
      <c r="E159" s="172" t="s">
        <v>619</v>
      </c>
      <c r="F159" s="261" t="s">
        <v>620</v>
      </c>
      <c r="G159" s="261"/>
      <c r="H159" s="261"/>
      <c r="I159" s="261"/>
      <c r="J159" s="173" t="s">
        <v>539</v>
      </c>
      <c r="K159" s="174">
        <v>1</v>
      </c>
      <c r="L159" s="175">
        <v>0</v>
      </c>
      <c r="M159" s="262">
        <v>0</v>
      </c>
      <c r="N159" s="263"/>
      <c r="O159" s="263"/>
      <c r="P159" s="242">
        <f>ROUND(V159*K159,2)</f>
        <v>0</v>
      </c>
      <c r="Q159" s="242"/>
      <c r="R159" s="36"/>
      <c r="T159" s="176" t="s">
        <v>23</v>
      </c>
      <c r="U159" s="43" t="s">
        <v>47</v>
      </c>
      <c r="V159" s="123">
        <f>L159+M159</f>
        <v>0</v>
      </c>
      <c r="W159" s="123">
        <f>ROUND(L159*K159,2)</f>
        <v>0</v>
      </c>
      <c r="X159" s="123">
        <f>ROUND(M159*K159,2)</f>
        <v>0</v>
      </c>
      <c r="Y159" s="35"/>
      <c r="Z159" s="177">
        <f>Y159*K159</f>
        <v>0</v>
      </c>
      <c r="AA159" s="177">
        <v>0</v>
      </c>
      <c r="AB159" s="177">
        <f>AA159*K159</f>
        <v>0</v>
      </c>
      <c r="AC159" s="177">
        <v>0</v>
      </c>
      <c r="AD159" s="178">
        <f>AC159*K159</f>
        <v>0</v>
      </c>
      <c r="AR159" s="17" t="s">
        <v>612</v>
      </c>
      <c r="AT159" s="17" t="s">
        <v>168</v>
      </c>
      <c r="AU159" s="17" t="s">
        <v>111</v>
      </c>
      <c r="AY159" s="17" t="s">
        <v>167</v>
      </c>
      <c r="BE159" s="110">
        <f>IF(U159="základní",P159,0)</f>
        <v>0</v>
      </c>
      <c r="BF159" s="110">
        <f>IF(U159="snížená",P159,0)</f>
        <v>0</v>
      </c>
      <c r="BG159" s="110">
        <f>IF(U159="zákl. přenesená",P159,0)</f>
        <v>0</v>
      </c>
      <c r="BH159" s="110">
        <f>IF(U159="sníž. přenesená",P159,0)</f>
        <v>0</v>
      </c>
      <c r="BI159" s="110">
        <f>IF(U159="nulová",P159,0)</f>
        <v>0</v>
      </c>
      <c r="BJ159" s="17" t="s">
        <v>92</v>
      </c>
      <c r="BK159" s="110">
        <f>ROUND(V159*K159,2)</f>
        <v>0</v>
      </c>
      <c r="BL159" s="17" t="s">
        <v>612</v>
      </c>
      <c r="BM159" s="17" t="s">
        <v>802</v>
      </c>
    </row>
    <row r="160" spans="2:65" s="1" customFormat="1" ht="22.5" customHeight="1">
      <c r="B160" s="34"/>
      <c r="C160" s="171" t="s">
        <v>284</v>
      </c>
      <c r="D160" s="171" t="s">
        <v>168</v>
      </c>
      <c r="E160" s="172" t="s">
        <v>623</v>
      </c>
      <c r="F160" s="261" t="s">
        <v>624</v>
      </c>
      <c r="G160" s="261"/>
      <c r="H160" s="261"/>
      <c r="I160" s="261"/>
      <c r="J160" s="173" t="s">
        <v>539</v>
      </c>
      <c r="K160" s="174">
        <v>1</v>
      </c>
      <c r="L160" s="175">
        <v>0</v>
      </c>
      <c r="M160" s="262">
        <v>0</v>
      </c>
      <c r="N160" s="263"/>
      <c r="O160" s="263"/>
      <c r="P160" s="242">
        <f>ROUND(V160*K160,2)</f>
        <v>0</v>
      </c>
      <c r="Q160" s="242"/>
      <c r="R160" s="36"/>
      <c r="T160" s="176" t="s">
        <v>23</v>
      </c>
      <c r="U160" s="43" t="s">
        <v>47</v>
      </c>
      <c r="V160" s="123">
        <f>L160+M160</f>
        <v>0</v>
      </c>
      <c r="W160" s="123">
        <f>ROUND(L160*K160,2)</f>
        <v>0</v>
      </c>
      <c r="X160" s="123">
        <f>ROUND(M160*K160,2)</f>
        <v>0</v>
      </c>
      <c r="Y160" s="35"/>
      <c r="Z160" s="177">
        <f>Y160*K160</f>
        <v>0</v>
      </c>
      <c r="AA160" s="177">
        <v>0</v>
      </c>
      <c r="AB160" s="177">
        <f>AA160*K160</f>
        <v>0</v>
      </c>
      <c r="AC160" s="177">
        <v>0</v>
      </c>
      <c r="AD160" s="178">
        <f>AC160*K160</f>
        <v>0</v>
      </c>
      <c r="AR160" s="17" t="s">
        <v>612</v>
      </c>
      <c r="AT160" s="17" t="s">
        <v>168</v>
      </c>
      <c r="AU160" s="17" t="s">
        <v>111</v>
      </c>
      <c r="AY160" s="17" t="s">
        <v>167</v>
      </c>
      <c r="BE160" s="110">
        <f>IF(U160="základní",P160,0)</f>
        <v>0</v>
      </c>
      <c r="BF160" s="110">
        <f>IF(U160="snížená",P160,0)</f>
        <v>0</v>
      </c>
      <c r="BG160" s="110">
        <f>IF(U160="zákl. přenesená",P160,0)</f>
        <v>0</v>
      </c>
      <c r="BH160" s="110">
        <f>IF(U160="sníž. přenesená",P160,0)</f>
        <v>0</v>
      </c>
      <c r="BI160" s="110">
        <f>IF(U160="nulová",P160,0)</f>
        <v>0</v>
      </c>
      <c r="BJ160" s="17" t="s">
        <v>92</v>
      </c>
      <c r="BK160" s="110">
        <f>ROUND(V160*K160,2)</f>
        <v>0</v>
      </c>
      <c r="BL160" s="17" t="s">
        <v>612</v>
      </c>
      <c r="BM160" s="17" t="s">
        <v>803</v>
      </c>
    </row>
    <row r="161" spans="2:65" s="9" customFormat="1" ht="29.85" customHeight="1">
      <c r="B161" s="159"/>
      <c r="C161" s="160"/>
      <c r="D161" s="170" t="s">
        <v>135</v>
      </c>
      <c r="E161" s="170"/>
      <c r="F161" s="170"/>
      <c r="G161" s="170"/>
      <c r="H161" s="170"/>
      <c r="I161" s="170"/>
      <c r="J161" s="170"/>
      <c r="K161" s="170"/>
      <c r="L161" s="170"/>
      <c r="M161" s="257">
        <f>BK161</f>
        <v>0</v>
      </c>
      <c r="N161" s="258"/>
      <c r="O161" s="258"/>
      <c r="P161" s="258"/>
      <c r="Q161" s="258"/>
      <c r="R161" s="162"/>
      <c r="T161" s="163"/>
      <c r="U161" s="160"/>
      <c r="V161" s="160"/>
      <c r="W161" s="164">
        <f>W162</f>
        <v>0</v>
      </c>
      <c r="X161" s="164">
        <f>X162</f>
        <v>0</v>
      </c>
      <c r="Y161" s="160"/>
      <c r="Z161" s="165">
        <f>Z162</f>
        <v>0</v>
      </c>
      <c r="AA161" s="160"/>
      <c r="AB161" s="165">
        <f>AB162</f>
        <v>0</v>
      </c>
      <c r="AC161" s="160"/>
      <c r="AD161" s="166">
        <f>AD162</f>
        <v>0</v>
      </c>
      <c r="AR161" s="167" t="s">
        <v>187</v>
      </c>
      <c r="AT161" s="168" t="s">
        <v>83</v>
      </c>
      <c r="AU161" s="168" t="s">
        <v>92</v>
      </c>
      <c r="AY161" s="167" t="s">
        <v>167</v>
      </c>
      <c r="BK161" s="169">
        <f>BK162</f>
        <v>0</v>
      </c>
    </row>
    <row r="162" spans="2:65" s="1" customFormat="1" ht="22.5" customHeight="1">
      <c r="B162" s="34"/>
      <c r="C162" s="171" t="s">
        <v>288</v>
      </c>
      <c r="D162" s="171" t="s">
        <v>168</v>
      </c>
      <c r="E162" s="172" t="s">
        <v>627</v>
      </c>
      <c r="F162" s="261" t="s">
        <v>628</v>
      </c>
      <c r="G162" s="261"/>
      <c r="H162" s="261"/>
      <c r="I162" s="261"/>
      <c r="J162" s="173" t="s">
        <v>539</v>
      </c>
      <c r="K162" s="174">
        <v>1</v>
      </c>
      <c r="L162" s="175">
        <v>0</v>
      </c>
      <c r="M162" s="262">
        <v>0</v>
      </c>
      <c r="N162" s="263"/>
      <c r="O162" s="263"/>
      <c r="P162" s="242">
        <f>ROUND(V162*K162,2)</f>
        <v>0</v>
      </c>
      <c r="Q162" s="242"/>
      <c r="R162" s="36"/>
      <c r="T162" s="176" t="s">
        <v>23</v>
      </c>
      <c r="U162" s="43" t="s">
        <v>47</v>
      </c>
      <c r="V162" s="123">
        <f>L162+M162</f>
        <v>0</v>
      </c>
      <c r="W162" s="123">
        <f>ROUND(L162*K162,2)</f>
        <v>0</v>
      </c>
      <c r="X162" s="123">
        <f>ROUND(M162*K162,2)</f>
        <v>0</v>
      </c>
      <c r="Y162" s="35"/>
      <c r="Z162" s="177">
        <f>Y162*K162</f>
        <v>0</v>
      </c>
      <c r="AA162" s="177">
        <v>0</v>
      </c>
      <c r="AB162" s="177">
        <f>AA162*K162</f>
        <v>0</v>
      </c>
      <c r="AC162" s="177">
        <v>0</v>
      </c>
      <c r="AD162" s="178">
        <f>AC162*K162</f>
        <v>0</v>
      </c>
      <c r="AR162" s="17" t="s">
        <v>612</v>
      </c>
      <c r="AT162" s="17" t="s">
        <v>168</v>
      </c>
      <c r="AU162" s="17" t="s">
        <v>111</v>
      </c>
      <c r="AY162" s="17" t="s">
        <v>167</v>
      </c>
      <c r="BE162" s="110">
        <f>IF(U162="základní",P162,0)</f>
        <v>0</v>
      </c>
      <c r="BF162" s="110">
        <f>IF(U162="snížená",P162,0)</f>
        <v>0</v>
      </c>
      <c r="BG162" s="110">
        <f>IF(U162="zákl. přenesená",P162,0)</f>
        <v>0</v>
      </c>
      <c r="BH162" s="110">
        <f>IF(U162="sníž. přenesená",P162,0)</f>
        <v>0</v>
      </c>
      <c r="BI162" s="110">
        <f>IF(U162="nulová",P162,0)</f>
        <v>0</v>
      </c>
      <c r="BJ162" s="17" t="s">
        <v>92</v>
      </c>
      <c r="BK162" s="110">
        <f>ROUND(V162*K162,2)</f>
        <v>0</v>
      </c>
      <c r="BL162" s="17" t="s">
        <v>612</v>
      </c>
      <c r="BM162" s="17" t="s">
        <v>804</v>
      </c>
    </row>
    <row r="163" spans="2:65" s="9" customFormat="1" ht="29.85" customHeight="1">
      <c r="B163" s="159"/>
      <c r="C163" s="160"/>
      <c r="D163" s="170" t="s">
        <v>136</v>
      </c>
      <c r="E163" s="170"/>
      <c r="F163" s="170"/>
      <c r="G163" s="170"/>
      <c r="H163" s="170"/>
      <c r="I163" s="170"/>
      <c r="J163" s="170"/>
      <c r="K163" s="170"/>
      <c r="L163" s="170"/>
      <c r="M163" s="257">
        <f>BK163</f>
        <v>0</v>
      </c>
      <c r="N163" s="258"/>
      <c r="O163" s="258"/>
      <c r="P163" s="258"/>
      <c r="Q163" s="258"/>
      <c r="R163" s="162"/>
      <c r="T163" s="163"/>
      <c r="U163" s="160"/>
      <c r="V163" s="160"/>
      <c r="W163" s="164">
        <f>SUM(W164:W165)</f>
        <v>0</v>
      </c>
      <c r="X163" s="164">
        <f>SUM(X164:X165)</f>
        <v>0</v>
      </c>
      <c r="Y163" s="160"/>
      <c r="Z163" s="165">
        <f>SUM(Z164:Z165)</f>
        <v>0</v>
      </c>
      <c r="AA163" s="160"/>
      <c r="AB163" s="165">
        <f>SUM(AB164:AB165)</f>
        <v>0</v>
      </c>
      <c r="AC163" s="160"/>
      <c r="AD163" s="166">
        <f>SUM(AD164:AD165)</f>
        <v>0</v>
      </c>
      <c r="AR163" s="167" t="s">
        <v>187</v>
      </c>
      <c r="AT163" s="168" t="s">
        <v>83</v>
      </c>
      <c r="AU163" s="168" t="s">
        <v>92</v>
      </c>
      <c r="AY163" s="167" t="s">
        <v>167</v>
      </c>
      <c r="BK163" s="169">
        <f>SUM(BK164:BK165)</f>
        <v>0</v>
      </c>
    </row>
    <row r="164" spans="2:65" s="1" customFormat="1" ht="31.5" customHeight="1">
      <c r="B164" s="34"/>
      <c r="C164" s="171" t="s">
        <v>292</v>
      </c>
      <c r="D164" s="171" t="s">
        <v>168</v>
      </c>
      <c r="E164" s="172" t="s">
        <v>631</v>
      </c>
      <c r="F164" s="261" t="s">
        <v>632</v>
      </c>
      <c r="G164" s="261"/>
      <c r="H164" s="261"/>
      <c r="I164" s="261"/>
      <c r="J164" s="173" t="s">
        <v>633</v>
      </c>
      <c r="K164" s="174">
        <v>10</v>
      </c>
      <c r="L164" s="175">
        <v>0</v>
      </c>
      <c r="M164" s="262">
        <v>0</v>
      </c>
      <c r="N164" s="263"/>
      <c r="O164" s="263"/>
      <c r="P164" s="242">
        <f>ROUND(V164*K164,2)</f>
        <v>0</v>
      </c>
      <c r="Q164" s="242"/>
      <c r="R164" s="36"/>
      <c r="T164" s="176" t="s">
        <v>23</v>
      </c>
      <c r="U164" s="43" t="s">
        <v>47</v>
      </c>
      <c r="V164" s="123">
        <f>L164+M164</f>
        <v>0</v>
      </c>
      <c r="W164" s="123">
        <f>ROUND(L164*K164,2)</f>
        <v>0</v>
      </c>
      <c r="X164" s="123">
        <f>ROUND(M164*K164,2)</f>
        <v>0</v>
      </c>
      <c r="Y164" s="35"/>
      <c r="Z164" s="177">
        <f>Y164*K164</f>
        <v>0</v>
      </c>
      <c r="AA164" s="177">
        <v>0</v>
      </c>
      <c r="AB164" s="177">
        <f>AA164*K164</f>
        <v>0</v>
      </c>
      <c r="AC164" s="177">
        <v>0</v>
      </c>
      <c r="AD164" s="178">
        <f>AC164*K164</f>
        <v>0</v>
      </c>
      <c r="AR164" s="17" t="s">
        <v>612</v>
      </c>
      <c r="AT164" s="17" t="s">
        <v>168</v>
      </c>
      <c r="AU164" s="17" t="s">
        <v>111</v>
      </c>
      <c r="AY164" s="17" t="s">
        <v>167</v>
      </c>
      <c r="BE164" s="110">
        <f>IF(U164="základní",P164,0)</f>
        <v>0</v>
      </c>
      <c r="BF164" s="110">
        <f>IF(U164="snížená",P164,0)</f>
        <v>0</v>
      </c>
      <c r="BG164" s="110">
        <f>IF(U164="zákl. přenesená",P164,0)</f>
        <v>0</v>
      </c>
      <c r="BH164" s="110">
        <f>IF(U164="sníž. přenesená",P164,0)</f>
        <v>0</v>
      </c>
      <c r="BI164" s="110">
        <f>IF(U164="nulová",P164,0)</f>
        <v>0</v>
      </c>
      <c r="BJ164" s="17" t="s">
        <v>92</v>
      </c>
      <c r="BK164" s="110">
        <f>ROUND(V164*K164,2)</f>
        <v>0</v>
      </c>
      <c r="BL164" s="17" t="s">
        <v>612</v>
      </c>
      <c r="BM164" s="17" t="s">
        <v>805</v>
      </c>
    </row>
    <row r="165" spans="2:65" s="1" customFormat="1" ht="22.5" customHeight="1">
      <c r="B165" s="34"/>
      <c r="C165" s="171" t="s">
        <v>196</v>
      </c>
      <c r="D165" s="171" t="s">
        <v>168</v>
      </c>
      <c r="E165" s="172" t="s">
        <v>636</v>
      </c>
      <c r="F165" s="261" t="s">
        <v>637</v>
      </c>
      <c r="G165" s="261"/>
      <c r="H165" s="261"/>
      <c r="I165" s="261"/>
      <c r="J165" s="173" t="s">
        <v>638</v>
      </c>
      <c r="K165" s="174">
        <v>5</v>
      </c>
      <c r="L165" s="175">
        <v>0</v>
      </c>
      <c r="M165" s="262">
        <v>0</v>
      </c>
      <c r="N165" s="263"/>
      <c r="O165" s="263"/>
      <c r="P165" s="242">
        <f>ROUND(V165*K165,2)</f>
        <v>0</v>
      </c>
      <c r="Q165" s="242"/>
      <c r="R165" s="36"/>
      <c r="T165" s="176" t="s">
        <v>23</v>
      </c>
      <c r="U165" s="43" t="s">
        <v>47</v>
      </c>
      <c r="V165" s="123">
        <f>L165+M165</f>
        <v>0</v>
      </c>
      <c r="W165" s="123">
        <f>ROUND(L165*K165,2)</f>
        <v>0</v>
      </c>
      <c r="X165" s="123">
        <f>ROUND(M165*K165,2)</f>
        <v>0</v>
      </c>
      <c r="Y165" s="35"/>
      <c r="Z165" s="177">
        <f>Y165*K165</f>
        <v>0</v>
      </c>
      <c r="AA165" s="177">
        <v>0</v>
      </c>
      <c r="AB165" s="177">
        <f>AA165*K165</f>
        <v>0</v>
      </c>
      <c r="AC165" s="177">
        <v>0</v>
      </c>
      <c r="AD165" s="178">
        <f>AC165*K165</f>
        <v>0</v>
      </c>
      <c r="AR165" s="17" t="s">
        <v>612</v>
      </c>
      <c r="AT165" s="17" t="s">
        <v>168</v>
      </c>
      <c r="AU165" s="17" t="s">
        <v>111</v>
      </c>
      <c r="AY165" s="17" t="s">
        <v>167</v>
      </c>
      <c r="BE165" s="110">
        <f>IF(U165="základní",P165,0)</f>
        <v>0</v>
      </c>
      <c r="BF165" s="110">
        <f>IF(U165="snížená",P165,0)</f>
        <v>0</v>
      </c>
      <c r="BG165" s="110">
        <f>IF(U165="zákl. přenesená",P165,0)</f>
        <v>0</v>
      </c>
      <c r="BH165" s="110">
        <f>IF(U165="sníž. přenesená",P165,0)</f>
        <v>0</v>
      </c>
      <c r="BI165" s="110">
        <f>IF(U165="nulová",P165,0)</f>
        <v>0</v>
      </c>
      <c r="BJ165" s="17" t="s">
        <v>92</v>
      </c>
      <c r="BK165" s="110">
        <f>ROUND(V165*K165,2)</f>
        <v>0</v>
      </c>
      <c r="BL165" s="17" t="s">
        <v>612</v>
      </c>
      <c r="BM165" s="17" t="s">
        <v>806</v>
      </c>
    </row>
    <row r="166" spans="2:65" s="9" customFormat="1" ht="29.85" customHeight="1">
      <c r="B166" s="159"/>
      <c r="C166" s="160"/>
      <c r="D166" s="170" t="s">
        <v>137</v>
      </c>
      <c r="E166" s="170"/>
      <c r="F166" s="170"/>
      <c r="G166" s="170"/>
      <c r="H166" s="170"/>
      <c r="I166" s="170"/>
      <c r="J166" s="170"/>
      <c r="K166" s="170"/>
      <c r="L166" s="170"/>
      <c r="M166" s="257">
        <f>BK166</f>
        <v>0</v>
      </c>
      <c r="N166" s="258"/>
      <c r="O166" s="258"/>
      <c r="P166" s="258"/>
      <c r="Q166" s="258"/>
      <c r="R166" s="162"/>
      <c r="T166" s="163"/>
      <c r="U166" s="160"/>
      <c r="V166" s="160"/>
      <c r="W166" s="164">
        <f>W167+SUM(W168:W173)</f>
        <v>0</v>
      </c>
      <c r="X166" s="164">
        <f>X167+SUM(X168:X173)</f>
        <v>0</v>
      </c>
      <c r="Y166" s="160"/>
      <c r="Z166" s="165">
        <f>Z167+SUM(Z168:Z173)</f>
        <v>0</v>
      </c>
      <c r="AA166" s="160"/>
      <c r="AB166" s="165">
        <f>AB167+SUM(AB168:AB173)</f>
        <v>0</v>
      </c>
      <c r="AC166" s="160"/>
      <c r="AD166" s="166">
        <f>AD167+SUM(AD168:AD173)</f>
        <v>0</v>
      </c>
      <c r="AR166" s="167" t="s">
        <v>187</v>
      </c>
      <c r="AT166" s="168" t="s">
        <v>83</v>
      </c>
      <c r="AU166" s="168" t="s">
        <v>92</v>
      </c>
      <c r="AY166" s="167" t="s">
        <v>167</v>
      </c>
      <c r="BK166" s="169">
        <f>BK167+SUM(BK168:BK173)</f>
        <v>0</v>
      </c>
    </row>
    <row r="167" spans="2:65" s="1" customFormat="1" ht="31.5" customHeight="1">
      <c r="B167" s="34"/>
      <c r="C167" s="171" t="s">
        <v>299</v>
      </c>
      <c r="D167" s="171" t="s">
        <v>168</v>
      </c>
      <c r="E167" s="172" t="s">
        <v>807</v>
      </c>
      <c r="F167" s="261" t="s">
        <v>808</v>
      </c>
      <c r="G167" s="261"/>
      <c r="H167" s="261"/>
      <c r="I167" s="261"/>
      <c r="J167" s="173" t="s">
        <v>633</v>
      </c>
      <c r="K167" s="174">
        <v>16</v>
      </c>
      <c r="L167" s="175">
        <v>0</v>
      </c>
      <c r="M167" s="262">
        <v>0</v>
      </c>
      <c r="N167" s="263"/>
      <c r="O167" s="263"/>
      <c r="P167" s="242">
        <f t="shared" ref="P167:P172" si="18">ROUND(V167*K167,2)</f>
        <v>0</v>
      </c>
      <c r="Q167" s="242"/>
      <c r="R167" s="36"/>
      <c r="T167" s="176" t="s">
        <v>23</v>
      </c>
      <c r="U167" s="43" t="s">
        <v>47</v>
      </c>
      <c r="V167" s="123">
        <f t="shared" ref="V167:V172" si="19">L167+M167</f>
        <v>0</v>
      </c>
      <c r="W167" s="123">
        <f t="shared" ref="W167:W172" si="20">ROUND(L167*K167,2)</f>
        <v>0</v>
      </c>
      <c r="X167" s="123">
        <f t="shared" ref="X167:X172" si="21">ROUND(M167*K167,2)</f>
        <v>0</v>
      </c>
      <c r="Y167" s="35"/>
      <c r="Z167" s="177">
        <f t="shared" ref="Z167:Z172" si="22">Y167*K167</f>
        <v>0</v>
      </c>
      <c r="AA167" s="177">
        <v>0</v>
      </c>
      <c r="AB167" s="177">
        <f t="shared" ref="AB167:AB172" si="23">AA167*K167</f>
        <v>0</v>
      </c>
      <c r="AC167" s="177">
        <v>0</v>
      </c>
      <c r="AD167" s="178">
        <f t="shared" ref="AD167:AD172" si="24">AC167*K167</f>
        <v>0</v>
      </c>
      <c r="AR167" s="17" t="s">
        <v>612</v>
      </c>
      <c r="AT167" s="17" t="s">
        <v>168</v>
      </c>
      <c r="AU167" s="17" t="s">
        <v>111</v>
      </c>
      <c r="AY167" s="17" t="s">
        <v>167</v>
      </c>
      <c r="BE167" s="110">
        <f t="shared" ref="BE167:BE172" si="25">IF(U167="základní",P167,0)</f>
        <v>0</v>
      </c>
      <c r="BF167" s="110">
        <f t="shared" ref="BF167:BF172" si="26">IF(U167="snížená",P167,0)</f>
        <v>0</v>
      </c>
      <c r="BG167" s="110">
        <f t="shared" ref="BG167:BG172" si="27">IF(U167="zákl. přenesená",P167,0)</f>
        <v>0</v>
      </c>
      <c r="BH167" s="110">
        <f t="shared" ref="BH167:BH172" si="28">IF(U167="sníž. přenesená",P167,0)</f>
        <v>0</v>
      </c>
      <c r="BI167" s="110">
        <f t="shared" ref="BI167:BI172" si="29">IF(U167="nulová",P167,0)</f>
        <v>0</v>
      </c>
      <c r="BJ167" s="17" t="s">
        <v>92</v>
      </c>
      <c r="BK167" s="110">
        <f t="shared" ref="BK167:BK172" si="30">ROUND(V167*K167,2)</f>
        <v>0</v>
      </c>
      <c r="BL167" s="17" t="s">
        <v>612</v>
      </c>
      <c r="BM167" s="17" t="s">
        <v>809</v>
      </c>
    </row>
    <row r="168" spans="2:65" s="1" customFormat="1" ht="22.5" customHeight="1">
      <c r="B168" s="34"/>
      <c r="C168" s="171" t="s">
        <v>303</v>
      </c>
      <c r="D168" s="171" t="s">
        <v>168</v>
      </c>
      <c r="E168" s="172" t="s">
        <v>649</v>
      </c>
      <c r="F168" s="261" t="s">
        <v>650</v>
      </c>
      <c r="G168" s="261"/>
      <c r="H168" s="261"/>
      <c r="I168" s="261"/>
      <c r="J168" s="173" t="s">
        <v>633</v>
      </c>
      <c r="K168" s="174">
        <v>16</v>
      </c>
      <c r="L168" s="175">
        <v>0</v>
      </c>
      <c r="M168" s="262">
        <v>0</v>
      </c>
      <c r="N168" s="263"/>
      <c r="O168" s="263"/>
      <c r="P168" s="242">
        <f t="shared" si="18"/>
        <v>0</v>
      </c>
      <c r="Q168" s="242"/>
      <c r="R168" s="36"/>
      <c r="T168" s="176" t="s">
        <v>23</v>
      </c>
      <c r="U168" s="43" t="s">
        <v>47</v>
      </c>
      <c r="V168" s="123">
        <f t="shared" si="19"/>
        <v>0</v>
      </c>
      <c r="W168" s="123">
        <f t="shared" si="20"/>
        <v>0</v>
      </c>
      <c r="X168" s="123">
        <f t="shared" si="21"/>
        <v>0</v>
      </c>
      <c r="Y168" s="35"/>
      <c r="Z168" s="177">
        <f t="shared" si="22"/>
        <v>0</v>
      </c>
      <c r="AA168" s="177">
        <v>0</v>
      </c>
      <c r="AB168" s="177">
        <f t="shared" si="23"/>
        <v>0</v>
      </c>
      <c r="AC168" s="177">
        <v>0</v>
      </c>
      <c r="AD168" s="178">
        <f t="shared" si="24"/>
        <v>0</v>
      </c>
      <c r="AR168" s="17" t="s">
        <v>612</v>
      </c>
      <c r="AT168" s="17" t="s">
        <v>168</v>
      </c>
      <c r="AU168" s="17" t="s">
        <v>111</v>
      </c>
      <c r="AY168" s="17" t="s">
        <v>167</v>
      </c>
      <c r="BE168" s="110">
        <f t="shared" si="25"/>
        <v>0</v>
      </c>
      <c r="BF168" s="110">
        <f t="shared" si="26"/>
        <v>0</v>
      </c>
      <c r="BG168" s="110">
        <f t="shared" si="27"/>
        <v>0</v>
      </c>
      <c r="BH168" s="110">
        <f t="shared" si="28"/>
        <v>0</v>
      </c>
      <c r="BI168" s="110">
        <f t="shared" si="29"/>
        <v>0</v>
      </c>
      <c r="BJ168" s="17" t="s">
        <v>92</v>
      </c>
      <c r="BK168" s="110">
        <f t="shared" si="30"/>
        <v>0</v>
      </c>
      <c r="BL168" s="17" t="s">
        <v>612</v>
      </c>
      <c r="BM168" s="17" t="s">
        <v>810</v>
      </c>
    </row>
    <row r="169" spans="2:65" s="1" customFormat="1" ht="31.5" customHeight="1">
      <c r="B169" s="34"/>
      <c r="C169" s="171" t="s">
        <v>307</v>
      </c>
      <c r="D169" s="171" t="s">
        <v>168</v>
      </c>
      <c r="E169" s="172" t="s">
        <v>663</v>
      </c>
      <c r="F169" s="261" t="s">
        <v>664</v>
      </c>
      <c r="G169" s="261"/>
      <c r="H169" s="261"/>
      <c r="I169" s="261"/>
      <c r="J169" s="173" t="s">
        <v>633</v>
      </c>
      <c r="K169" s="174">
        <v>8</v>
      </c>
      <c r="L169" s="175">
        <v>0</v>
      </c>
      <c r="M169" s="262">
        <v>0</v>
      </c>
      <c r="N169" s="263"/>
      <c r="O169" s="263"/>
      <c r="P169" s="242">
        <f t="shared" si="18"/>
        <v>0</v>
      </c>
      <c r="Q169" s="242"/>
      <c r="R169" s="36"/>
      <c r="T169" s="176" t="s">
        <v>23</v>
      </c>
      <c r="U169" s="43" t="s">
        <v>47</v>
      </c>
      <c r="V169" s="123">
        <f t="shared" si="19"/>
        <v>0</v>
      </c>
      <c r="W169" s="123">
        <f t="shared" si="20"/>
        <v>0</v>
      </c>
      <c r="X169" s="123">
        <f t="shared" si="21"/>
        <v>0</v>
      </c>
      <c r="Y169" s="35"/>
      <c r="Z169" s="177">
        <f t="shared" si="22"/>
        <v>0</v>
      </c>
      <c r="AA169" s="177">
        <v>0</v>
      </c>
      <c r="AB169" s="177">
        <f t="shared" si="23"/>
        <v>0</v>
      </c>
      <c r="AC169" s="177">
        <v>0</v>
      </c>
      <c r="AD169" s="178">
        <f t="shared" si="24"/>
        <v>0</v>
      </c>
      <c r="AR169" s="17" t="s">
        <v>612</v>
      </c>
      <c r="AT169" s="17" t="s">
        <v>168</v>
      </c>
      <c r="AU169" s="17" t="s">
        <v>111</v>
      </c>
      <c r="AY169" s="17" t="s">
        <v>167</v>
      </c>
      <c r="BE169" s="110">
        <f t="shared" si="25"/>
        <v>0</v>
      </c>
      <c r="BF169" s="110">
        <f t="shared" si="26"/>
        <v>0</v>
      </c>
      <c r="BG169" s="110">
        <f t="shared" si="27"/>
        <v>0</v>
      </c>
      <c r="BH169" s="110">
        <f t="shared" si="28"/>
        <v>0</v>
      </c>
      <c r="BI169" s="110">
        <f t="shared" si="29"/>
        <v>0</v>
      </c>
      <c r="BJ169" s="17" t="s">
        <v>92</v>
      </c>
      <c r="BK169" s="110">
        <f t="shared" si="30"/>
        <v>0</v>
      </c>
      <c r="BL169" s="17" t="s">
        <v>612</v>
      </c>
      <c r="BM169" s="17" t="s">
        <v>811</v>
      </c>
    </row>
    <row r="170" spans="2:65" s="1" customFormat="1" ht="22.5" customHeight="1">
      <c r="B170" s="34"/>
      <c r="C170" s="171" t="s">
        <v>311</v>
      </c>
      <c r="D170" s="171" t="s">
        <v>168</v>
      </c>
      <c r="E170" s="172" t="s">
        <v>667</v>
      </c>
      <c r="F170" s="261" t="s">
        <v>668</v>
      </c>
      <c r="G170" s="261"/>
      <c r="H170" s="261"/>
      <c r="I170" s="261"/>
      <c r="J170" s="173" t="s">
        <v>633</v>
      </c>
      <c r="K170" s="174">
        <v>8</v>
      </c>
      <c r="L170" s="175">
        <v>0</v>
      </c>
      <c r="M170" s="262">
        <v>0</v>
      </c>
      <c r="N170" s="263"/>
      <c r="O170" s="263"/>
      <c r="P170" s="242">
        <f t="shared" si="18"/>
        <v>0</v>
      </c>
      <c r="Q170" s="242"/>
      <c r="R170" s="36"/>
      <c r="T170" s="176" t="s">
        <v>23</v>
      </c>
      <c r="U170" s="43" t="s">
        <v>47</v>
      </c>
      <c r="V170" s="123">
        <f t="shared" si="19"/>
        <v>0</v>
      </c>
      <c r="W170" s="123">
        <f t="shared" si="20"/>
        <v>0</v>
      </c>
      <c r="X170" s="123">
        <f t="shared" si="21"/>
        <v>0</v>
      </c>
      <c r="Y170" s="35"/>
      <c r="Z170" s="177">
        <f t="shared" si="22"/>
        <v>0</v>
      </c>
      <c r="AA170" s="177">
        <v>0</v>
      </c>
      <c r="AB170" s="177">
        <f t="shared" si="23"/>
        <v>0</v>
      </c>
      <c r="AC170" s="177">
        <v>0</v>
      </c>
      <c r="AD170" s="178">
        <f t="shared" si="24"/>
        <v>0</v>
      </c>
      <c r="AR170" s="17" t="s">
        <v>612</v>
      </c>
      <c r="AT170" s="17" t="s">
        <v>168</v>
      </c>
      <c r="AU170" s="17" t="s">
        <v>111</v>
      </c>
      <c r="AY170" s="17" t="s">
        <v>167</v>
      </c>
      <c r="BE170" s="110">
        <f t="shared" si="25"/>
        <v>0</v>
      </c>
      <c r="BF170" s="110">
        <f t="shared" si="26"/>
        <v>0</v>
      </c>
      <c r="BG170" s="110">
        <f t="shared" si="27"/>
        <v>0</v>
      </c>
      <c r="BH170" s="110">
        <f t="shared" si="28"/>
        <v>0</v>
      </c>
      <c r="BI170" s="110">
        <f t="shared" si="29"/>
        <v>0</v>
      </c>
      <c r="BJ170" s="17" t="s">
        <v>92</v>
      </c>
      <c r="BK170" s="110">
        <f t="shared" si="30"/>
        <v>0</v>
      </c>
      <c r="BL170" s="17" t="s">
        <v>612</v>
      </c>
      <c r="BM170" s="17" t="s">
        <v>812</v>
      </c>
    </row>
    <row r="171" spans="2:65" s="1" customFormat="1" ht="22.5" customHeight="1">
      <c r="B171" s="34"/>
      <c r="C171" s="171" t="s">
        <v>315</v>
      </c>
      <c r="D171" s="171" t="s">
        <v>168</v>
      </c>
      <c r="E171" s="172" t="s">
        <v>671</v>
      </c>
      <c r="F171" s="261" t="s">
        <v>672</v>
      </c>
      <c r="G171" s="261"/>
      <c r="H171" s="261"/>
      <c r="I171" s="261"/>
      <c r="J171" s="173" t="s">
        <v>633</v>
      </c>
      <c r="K171" s="174">
        <v>8</v>
      </c>
      <c r="L171" s="175">
        <v>0</v>
      </c>
      <c r="M171" s="262">
        <v>0</v>
      </c>
      <c r="N171" s="263"/>
      <c r="O171" s="263"/>
      <c r="P171" s="242">
        <f t="shared" si="18"/>
        <v>0</v>
      </c>
      <c r="Q171" s="242"/>
      <c r="R171" s="36"/>
      <c r="T171" s="176" t="s">
        <v>23</v>
      </c>
      <c r="U171" s="43" t="s">
        <v>47</v>
      </c>
      <c r="V171" s="123">
        <f t="shared" si="19"/>
        <v>0</v>
      </c>
      <c r="W171" s="123">
        <f t="shared" si="20"/>
        <v>0</v>
      </c>
      <c r="X171" s="123">
        <f t="shared" si="21"/>
        <v>0</v>
      </c>
      <c r="Y171" s="35"/>
      <c r="Z171" s="177">
        <f t="shared" si="22"/>
        <v>0</v>
      </c>
      <c r="AA171" s="177">
        <v>0</v>
      </c>
      <c r="AB171" s="177">
        <f t="shared" si="23"/>
        <v>0</v>
      </c>
      <c r="AC171" s="177">
        <v>0</v>
      </c>
      <c r="AD171" s="178">
        <f t="shared" si="24"/>
        <v>0</v>
      </c>
      <c r="AR171" s="17" t="s">
        <v>612</v>
      </c>
      <c r="AT171" s="17" t="s">
        <v>168</v>
      </c>
      <c r="AU171" s="17" t="s">
        <v>111</v>
      </c>
      <c r="AY171" s="17" t="s">
        <v>167</v>
      </c>
      <c r="BE171" s="110">
        <f t="shared" si="25"/>
        <v>0</v>
      </c>
      <c r="BF171" s="110">
        <f t="shared" si="26"/>
        <v>0</v>
      </c>
      <c r="BG171" s="110">
        <f t="shared" si="27"/>
        <v>0</v>
      </c>
      <c r="BH171" s="110">
        <f t="shared" si="28"/>
        <v>0</v>
      </c>
      <c r="BI171" s="110">
        <f t="shared" si="29"/>
        <v>0</v>
      </c>
      <c r="BJ171" s="17" t="s">
        <v>92</v>
      </c>
      <c r="BK171" s="110">
        <f t="shared" si="30"/>
        <v>0</v>
      </c>
      <c r="BL171" s="17" t="s">
        <v>612</v>
      </c>
      <c r="BM171" s="17" t="s">
        <v>813</v>
      </c>
    </row>
    <row r="172" spans="2:65" s="1" customFormat="1" ht="44.25" customHeight="1">
      <c r="B172" s="34"/>
      <c r="C172" s="171" t="s">
        <v>319</v>
      </c>
      <c r="D172" s="171" t="s">
        <v>168</v>
      </c>
      <c r="E172" s="172" t="s">
        <v>814</v>
      </c>
      <c r="F172" s="261" t="s">
        <v>815</v>
      </c>
      <c r="G172" s="261"/>
      <c r="H172" s="261"/>
      <c r="I172" s="261"/>
      <c r="J172" s="173" t="s">
        <v>539</v>
      </c>
      <c r="K172" s="174">
        <v>1</v>
      </c>
      <c r="L172" s="175">
        <v>0</v>
      </c>
      <c r="M172" s="262">
        <v>0</v>
      </c>
      <c r="N172" s="263"/>
      <c r="O172" s="263"/>
      <c r="P172" s="242">
        <f t="shared" si="18"/>
        <v>0</v>
      </c>
      <c r="Q172" s="242"/>
      <c r="R172" s="36"/>
      <c r="T172" s="176" t="s">
        <v>23</v>
      </c>
      <c r="U172" s="43" t="s">
        <v>47</v>
      </c>
      <c r="V172" s="123">
        <f t="shared" si="19"/>
        <v>0</v>
      </c>
      <c r="W172" s="123">
        <f t="shared" si="20"/>
        <v>0</v>
      </c>
      <c r="X172" s="123">
        <f t="shared" si="21"/>
        <v>0</v>
      </c>
      <c r="Y172" s="35"/>
      <c r="Z172" s="177">
        <f t="shared" si="22"/>
        <v>0</v>
      </c>
      <c r="AA172" s="177">
        <v>0</v>
      </c>
      <c r="AB172" s="177">
        <f t="shared" si="23"/>
        <v>0</v>
      </c>
      <c r="AC172" s="177">
        <v>0</v>
      </c>
      <c r="AD172" s="178">
        <f t="shared" si="24"/>
        <v>0</v>
      </c>
      <c r="AR172" s="17" t="s">
        <v>612</v>
      </c>
      <c r="AT172" s="17" t="s">
        <v>168</v>
      </c>
      <c r="AU172" s="17" t="s">
        <v>111</v>
      </c>
      <c r="AY172" s="17" t="s">
        <v>167</v>
      </c>
      <c r="BE172" s="110">
        <f t="shared" si="25"/>
        <v>0</v>
      </c>
      <c r="BF172" s="110">
        <f t="shared" si="26"/>
        <v>0</v>
      </c>
      <c r="BG172" s="110">
        <f t="shared" si="27"/>
        <v>0</v>
      </c>
      <c r="BH172" s="110">
        <f t="shared" si="28"/>
        <v>0</v>
      </c>
      <c r="BI172" s="110">
        <f t="shared" si="29"/>
        <v>0</v>
      </c>
      <c r="BJ172" s="17" t="s">
        <v>92</v>
      </c>
      <c r="BK172" s="110">
        <f t="shared" si="30"/>
        <v>0</v>
      </c>
      <c r="BL172" s="17" t="s">
        <v>612</v>
      </c>
      <c r="BM172" s="17" t="s">
        <v>816</v>
      </c>
    </row>
    <row r="173" spans="2:65" s="9" customFormat="1" ht="22.35" customHeight="1">
      <c r="B173" s="159"/>
      <c r="C173" s="160"/>
      <c r="D173" s="170" t="s">
        <v>138</v>
      </c>
      <c r="E173" s="170"/>
      <c r="F173" s="170"/>
      <c r="G173" s="170"/>
      <c r="H173" s="170"/>
      <c r="I173" s="170"/>
      <c r="J173" s="170"/>
      <c r="K173" s="170"/>
      <c r="L173" s="170"/>
      <c r="M173" s="257">
        <f>BK173</f>
        <v>0</v>
      </c>
      <c r="N173" s="258"/>
      <c r="O173" s="258"/>
      <c r="P173" s="258"/>
      <c r="Q173" s="258"/>
      <c r="R173" s="162"/>
      <c r="T173" s="163"/>
      <c r="U173" s="160"/>
      <c r="V173" s="160"/>
      <c r="W173" s="164">
        <f>SUM(W174:W180)</f>
        <v>0</v>
      </c>
      <c r="X173" s="164">
        <f>SUM(X174:X180)</f>
        <v>0</v>
      </c>
      <c r="Y173" s="160"/>
      <c r="Z173" s="165">
        <f>SUM(Z174:Z180)</f>
        <v>0</v>
      </c>
      <c r="AA173" s="160"/>
      <c r="AB173" s="165">
        <f>SUM(AB174:AB180)</f>
        <v>0</v>
      </c>
      <c r="AC173" s="160"/>
      <c r="AD173" s="166">
        <f>SUM(AD174:AD180)</f>
        <v>0</v>
      </c>
      <c r="AR173" s="167" t="s">
        <v>187</v>
      </c>
      <c r="AT173" s="168" t="s">
        <v>83</v>
      </c>
      <c r="AU173" s="168" t="s">
        <v>111</v>
      </c>
      <c r="AY173" s="167" t="s">
        <v>167</v>
      </c>
      <c r="BK173" s="169">
        <f>SUM(BK174:BK180)</f>
        <v>0</v>
      </c>
    </row>
    <row r="174" spans="2:65" s="1" customFormat="1" ht="69.75" customHeight="1">
      <c r="B174" s="34"/>
      <c r="C174" s="171" t="s">
        <v>323</v>
      </c>
      <c r="D174" s="171" t="s">
        <v>168</v>
      </c>
      <c r="E174" s="172" t="s">
        <v>695</v>
      </c>
      <c r="F174" s="261" t="s">
        <v>696</v>
      </c>
      <c r="G174" s="261"/>
      <c r="H174" s="261"/>
      <c r="I174" s="261"/>
      <c r="J174" s="173" t="s">
        <v>697</v>
      </c>
      <c r="K174" s="174">
        <v>0</v>
      </c>
      <c r="L174" s="175">
        <v>0</v>
      </c>
      <c r="M174" s="262">
        <v>0</v>
      </c>
      <c r="N174" s="263"/>
      <c r="O174" s="263"/>
      <c r="P174" s="242">
        <f t="shared" ref="P174:P180" si="31">ROUND(V174*K174,2)</f>
        <v>0</v>
      </c>
      <c r="Q174" s="242"/>
      <c r="R174" s="36"/>
      <c r="T174" s="176" t="s">
        <v>23</v>
      </c>
      <c r="U174" s="43" t="s">
        <v>47</v>
      </c>
      <c r="V174" s="123">
        <f t="shared" ref="V174:V180" si="32">L174+M174</f>
        <v>0</v>
      </c>
      <c r="W174" s="123">
        <f t="shared" ref="W174:W180" si="33">ROUND(L174*K174,2)</f>
        <v>0</v>
      </c>
      <c r="X174" s="123">
        <f t="shared" ref="X174:X180" si="34">ROUND(M174*K174,2)</f>
        <v>0</v>
      </c>
      <c r="Y174" s="35"/>
      <c r="Z174" s="177">
        <f t="shared" ref="Z174:Z180" si="35">Y174*K174</f>
        <v>0</v>
      </c>
      <c r="AA174" s="177">
        <v>0</v>
      </c>
      <c r="AB174" s="177">
        <f t="shared" ref="AB174:AB180" si="36">AA174*K174</f>
        <v>0</v>
      </c>
      <c r="AC174" s="177">
        <v>0</v>
      </c>
      <c r="AD174" s="178">
        <f t="shared" ref="AD174:AD180" si="37">AC174*K174</f>
        <v>0</v>
      </c>
      <c r="AR174" s="17" t="s">
        <v>612</v>
      </c>
      <c r="AT174" s="17" t="s">
        <v>168</v>
      </c>
      <c r="AU174" s="17" t="s">
        <v>173</v>
      </c>
      <c r="AY174" s="17" t="s">
        <v>167</v>
      </c>
      <c r="BE174" s="110">
        <f t="shared" ref="BE174:BE180" si="38">IF(U174="základní",P174,0)</f>
        <v>0</v>
      </c>
      <c r="BF174" s="110">
        <f t="shared" ref="BF174:BF180" si="39">IF(U174="snížená",P174,0)</f>
        <v>0</v>
      </c>
      <c r="BG174" s="110">
        <f t="shared" ref="BG174:BG180" si="40">IF(U174="zákl. přenesená",P174,0)</f>
        <v>0</v>
      </c>
      <c r="BH174" s="110">
        <f t="shared" ref="BH174:BH180" si="41">IF(U174="sníž. přenesená",P174,0)</f>
        <v>0</v>
      </c>
      <c r="BI174" s="110">
        <f t="shared" ref="BI174:BI180" si="42">IF(U174="nulová",P174,0)</f>
        <v>0</v>
      </c>
      <c r="BJ174" s="17" t="s">
        <v>92</v>
      </c>
      <c r="BK174" s="110">
        <f t="shared" ref="BK174:BK180" si="43">ROUND(V174*K174,2)</f>
        <v>0</v>
      </c>
      <c r="BL174" s="17" t="s">
        <v>612</v>
      </c>
      <c r="BM174" s="17" t="s">
        <v>817</v>
      </c>
    </row>
    <row r="175" spans="2:65" s="1" customFormat="1" ht="57" customHeight="1">
      <c r="B175" s="34"/>
      <c r="C175" s="171" t="s">
        <v>327</v>
      </c>
      <c r="D175" s="171" t="s">
        <v>168</v>
      </c>
      <c r="E175" s="172" t="s">
        <v>700</v>
      </c>
      <c r="F175" s="261" t="s">
        <v>701</v>
      </c>
      <c r="G175" s="261"/>
      <c r="H175" s="261"/>
      <c r="I175" s="261"/>
      <c r="J175" s="173" t="s">
        <v>697</v>
      </c>
      <c r="K175" s="174">
        <v>0</v>
      </c>
      <c r="L175" s="175">
        <v>0</v>
      </c>
      <c r="M175" s="262">
        <v>0</v>
      </c>
      <c r="N175" s="263"/>
      <c r="O175" s="263"/>
      <c r="P175" s="242">
        <f t="shared" si="31"/>
        <v>0</v>
      </c>
      <c r="Q175" s="242"/>
      <c r="R175" s="36"/>
      <c r="T175" s="176" t="s">
        <v>23</v>
      </c>
      <c r="U175" s="43" t="s">
        <v>47</v>
      </c>
      <c r="V175" s="123">
        <f t="shared" si="32"/>
        <v>0</v>
      </c>
      <c r="W175" s="123">
        <f t="shared" si="33"/>
        <v>0</v>
      </c>
      <c r="X175" s="123">
        <f t="shared" si="34"/>
        <v>0</v>
      </c>
      <c r="Y175" s="35"/>
      <c r="Z175" s="177">
        <f t="shared" si="35"/>
        <v>0</v>
      </c>
      <c r="AA175" s="177">
        <v>0</v>
      </c>
      <c r="AB175" s="177">
        <f t="shared" si="36"/>
        <v>0</v>
      </c>
      <c r="AC175" s="177">
        <v>0</v>
      </c>
      <c r="AD175" s="178">
        <f t="shared" si="37"/>
        <v>0</v>
      </c>
      <c r="AR175" s="17" t="s">
        <v>612</v>
      </c>
      <c r="AT175" s="17" t="s">
        <v>168</v>
      </c>
      <c r="AU175" s="17" t="s">
        <v>173</v>
      </c>
      <c r="AY175" s="17" t="s">
        <v>167</v>
      </c>
      <c r="BE175" s="110">
        <f t="shared" si="38"/>
        <v>0</v>
      </c>
      <c r="BF175" s="110">
        <f t="shared" si="39"/>
        <v>0</v>
      </c>
      <c r="BG175" s="110">
        <f t="shared" si="40"/>
        <v>0</v>
      </c>
      <c r="BH175" s="110">
        <f t="shared" si="41"/>
        <v>0</v>
      </c>
      <c r="BI175" s="110">
        <f t="shared" si="42"/>
        <v>0</v>
      </c>
      <c r="BJ175" s="17" t="s">
        <v>92</v>
      </c>
      <c r="BK175" s="110">
        <f t="shared" si="43"/>
        <v>0</v>
      </c>
      <c r="BL175" s="17" t="s">
        <v>612</v>
      </c>
      <c r="BM175" s="17" t="s">
        <v>818</v>
      </c>
    </row>
    <row r="176" spans="2:65" s="1" customFormat="1" ht="82.5" customHeight="1">
      <c r="B176" s="34"/>
      <c r="C176" s="171" t="s">
        <v>331</v>
      </c>
      <c r="D176" s="171" t="s">
        <v>168</v>
      </c>
      <c r="E176" s="172" t="s">
        <v>708</v>
      </c>
      <c r="F176" s="261" t="s">
        <v>709</v>
      </c>
      <c r="G176" s="261"/>
      <c r="H176" s="261"/>
      <c r="I176" s="261"/>
      <c r="J176" s="173" t="s">
        <v>697</v>
      </c>
      <c r="K176" s="174">
        <v>0</v>
      </c>
      <c r="L176" s="175">
        <v>0</v>
      </c>
      <c r="M176" s="262">
        <v>0</v>
      </c>
      <c r="N176" s="263"/>
      <c r="O176" s="263"/>
      <c r="P176" s="242">
        <f t="shared" si="31"/>
        <v>0</v>
      </c>
      <c r="Q176" s="242"/>
      <c r="R176" s="36"/>
      <c r="T176" s="176" t="s">
        <v>23</v>
      </c>
      <c r="U176" s="43" t="s">
        <v>47</v>
      </c>
      <c r="V176" s="123">
        <f t="shared" si="32"/>
        <v>0</v>
      </c>
      <c r="W176" s="123">
        <f t="shared" si="33"/>
        <v>0</v>
      </c>
      <c r="X176" s="123">
        <f t="shared" si="34"/>
        <v>0</v>
      </c>
      <c r="Y176" s="35"/>
      <c r="Z176" s="177">
        <f t="shared" si="35"/>
        <v>0</v>
      </c>
      <c r="AA176" s="177">
        <v>0</v>
      </c>
      <c r="AB176" s="177">
        <f t="shared" si="36"/>
        <v>0</v>
      </c>
      <c r="AC176" s="177">
        <v>0</v>
      </c>
      <c r="AD176" s="178">
        <f t="shared" si="37"/>
        <v>0</v>
      </c>
      <c r="AR176" s="17" t="s">
        <v>612</v>
      </c>
      <c r="AT176" s="17" t="s">
        <v>168</v>
      </c>
      <c r="AU176" s="17" t="s">
        <v>173</v>
      </c>
      <c r="AY176" s="17" t="s">
        <v>167</v>
      </c>
      <c r="BE176" s="110">
        <f t="shared" si="38"/>
        <v>0</v>
      </c>
      <c r="BF176" s="110">
        <f t="shared" si="39"/>
        <v>0</v>
      </c>
      <c r="BG176" s="110">
        <f t="shared" si="40"/>
        <v>0</v>
      </c>
      <c r="BH176" s="110">
        <f t="shared" si="41"/>
        <v>0</v>
      </c>
      <c r="BI176" s="110">
        <f t="shared" si="42"/>
        <v>0</v>
      </c>
      <c r="BJ176" s="17" t="s">
        <v>92</v>
      </c>
      <c r="BK176" s="110">
        <f t="shared" si="43"/>
        <v>0</v>
      </c>
      <c r="BL176" s="17" t="s">
        <v>612</v>
      </c>
      <c r="BM176" s="17" t="s">
        <v>819</v>
      </c>
    </row>
    <row r="177" spans="2:65" s="1" customFormat="1" ht="82.5" customHeight="1">
      <c r="B177" s="34"/>
      <c r="C177" s="171" t="s">
        <v>335</v>
      </c>
      <c r="D177" s="171" t="s">
        <v>168</v>
      </c>
      <c r="E177" s="172" t="s">
        <v>712</v>
      </c>
      <c r="F177" s="261" t="s">
        <v>713</v>
      </c>
      <c r="G177" s="261"/>
      <c r="H177" s="261"/>
      <c r="I177" s="261"/>
      <c r="J177" s="173" t="s">
        <v>697</v>
      </c>
      <c r="K177" s="174">
        <v>0</v>
      </c>
      <c r="L177" s="175">
        <v>0</v>
      </c>
      <c r="M177" s="262">
        <v>0</v>
      </c>
      <c r="N177" s="263"/>
      <c r="O177" s="263"/>
      <c r="P177" s="242">
        <f t="shared" si="31"/>
        <v>0</v>
      </c>
      <c r="Q177" s="242"/>
      <c r="R177" s="36"/>
      <c r="T177" s="176" t="s">
        <v>23</v>
      </c>
      <c r="U177" s="43" t="s">
        <v>47</v>
      </c>
      <c r="V177" s="123">
        <f t="shared" si="32"/>
        <v>0</v>
      </c>
      <c r="W177" s="123">
        <f t="shared" si="33"/>
        <v>0</v>
      </c>
      <c r="X177" s="123">
        <f t="shared" si="34"/>
        <v>0</v>
      </c>
      <c r="Y177" s="35"/>
      <c r="Z177" s="177">
        <f t="shared" si="35"/>
        <v>0</v>
      </c>
      <c r="AA177" s="177">
        <v>0</v>
      </c>
      <c r="AB177" s="177">
        <f t="shared" si="36"/>
        <v>0</v>
      </c>
      <c r="AC177" s="177">
        <v>0</v>
      </c>
      <c r="AD177" s="178">
        <f t="shared" si="37"/>
        <v>0</v>
      </c>
      <c r="AR177" s="17" t="s">
        <v>612</v>
      </c>
      <c r="AT177" s="17" t="s">
        <v>168</v>
      </c>
      <c r="AU177" s="17" t="s">
        <v>173</v>
      </c>
      <c r="AY177" s="17" t="s">
        <v>167</v>
      </c>
      <c r="BE177" s="110">
        <f t="shared" si="38"/>
        <v>0</v>
      </c>
      <c r="BF177" s="110">
        <f t="shared" si="39"/>
        <v>0</v>
      </c>
      <c r="BG177" s="110">
        <f t="shared" si="40"/>
        <v>0</v>
      </c>
      <c r="BH177" s="110">
        <f t="shared" si="41"/>
        <v>0</v>
      </c>
      <c r="BI177" s="110">
        <f t="shared" si="42"/>
        <v>0</v>
      </c>
      <c r="BJ177" s="17" t="s">
        <v>92</v>
      </c>
      <c r="BK177" s="110">
        <f t="shared" si="43"/>
        <v>0</v>
      </c>
      <c r="BL177" s="17" t="s">
        <v>612</v>
      </c>
      <c r="BM177" s="17" t="s">
        <v>820</v>
      </c>
    </row>
    <row r="178" spans="2:65" s="1" customFormat="1" ht="82.5" customHeight="1">
      <c r="B178" s="34"/>
      <c r="C178" s="171" t="s">
        <v>339</v>
      </c>
      <c r="D178" s="171" t="s">
        <v>168</v>
      </c>
      <c r="E178" s="172" t="s">
        <v>716</v>
      </c>
      <c r="F178" s="261" t="s">
        <v>717</v>
      </c>
      <c r="G178" s="261"/>
      <c r="H178" s="261"/>
      <c r="I178" s="261"/>
      <c r="J178" s="173" t="s">
        <v>697</v>
      </c>
      <c r="K178" s="174">
        <v>0</v>
      </c>
      <c r="L178" s="175">
        <v>0</v>
      </c>
      <c r="M178" s="262">
        <v>0</v>
      </c>
      <c r="N178" s="263"/>
      <c r="O178" s="263"/>
      <c r="P178" s="242">
        <f t="shared" si="31"/>
        <v>0</v>
      </c>
      <c r="Q178" s="242"/>
      <c r="R178" s="36"/>
      <c r="T178" s="176" t="s">
        <v>23</v>
      </c>
      <c r="U178" s="43" t="s">
        <v>47</v>
      </c>
      <c r="V178" s="123">
        <f t="shared" si="32"/>
        <v>0</v>
      </c>
      <c r="W178" s="123">
        <f t="shared" si="33"/>
        <v>0</v>
      </c>
      <c r="X178" s="123">
        <f t="shared" si="34"/>
        <v>0</v>
      </c>
      <c r="Y178" s="35"/>
      <c r="Z178" s="177">
        <f t="shared" si="35"/>
        <v>0</v>
      </c>
      <c r="AA178" s="177">
        <v>0</v>
      </c>
      <c r="AB178" s="177">
        <f t="shared" si="36"/>
        <v>0</v>
      </c>
      <c r="AC178" s="177">
        <v>0</v>
      </c>
      <c r="AD178" s="178">
        <f t="shared" si="37"/>
        <v>0</v>
      </c>
      <c r="AR178" s="17" t="s">
        <v>612</v>
      </c>
      <c r="AT178" s="17" t="s">
        <v>168</v>
      </c>
      <c r="AU178" s="17" t="s">
        <v>173</v>
      </c>
      <c r="AY178" s="17" t="s">
        <v>167</v>
      </c>
      <c r="BE178" s="110">
        <f t="shared" si="38"/>
        <v>0</v>
      </c>
      <c r="BF178" s="110">
        <f t="shared" si="39"/>
        <v>0</v>
      </c>
      <c r="BG178" s="110">
        <f t="shared" si="40"/>
        <v>0</v>
      </c>
      <c r="BH178" s="110">
        <f t="shared" si="41"/>
        <v>0</v>
      </c>
      <c r="BI178" s="110">
        <f t="shared" si="42"/>
        <v>0</v>
      </c>
      <c r="BJ178" s="17" t="s">
        <v>92</v>
      </c>
      <c r="BK178" s="110">
        <f t="shared" si="43"/>
        <v>0</v>
      </c>
      <c r="BL178" s="17" t="s">
        <v>612</v>
      </c>
      <c r="BM178" s="17" t="s">
        <v>821</v>
      </c>
    </row>
    <row r="179" spans="2:65" s="1" customFormat="1" ht="44.25" customHeight="1">
      <c r="B179" s="34"/>
      <c r="C179" s="171" t="s">
        <v>343</v>
      </c>
      <c r="D179" s="171" t="s">
        <v>168</v>
      </c>
      <c r="E179" s="172" t="s">
        <v>822</v>
      </c>
      <c r="F179" s="261" t="s">
        <v>823</v>
      </c>
      <c r="G179" s="261"/>
      <c r="H179" s="261"/>
      <c r="I179" s="261"/>
      <c r="J179" s="173" t="s">
        <v>697</v>
      </c>
      <c r="K179" s="174">
        <v>0</v>
      </c>
      <c r="L179" s="175">
        <v>0</v>
      </c>
      <c r="M179" s="262">
        <v>0</v>
      </c>
      <c r="N179" s="263"/>
      <c r="O179" s="263"/>
      <c r="P179" s="242">
        <f t="shared" si="31"/>
        <v>0</v>
      </c>
      <c r="Q179" s="242"/>
      <c r="R179" s="36"/>
      <c r="T179" s="176" t="s">
        <v>23</v>
      </c>
      <c r="U179" s="43" t="s">
        <v>47</v>
      </c>
      <c r="V179" s="123">
        <f t="shared" si="32"/>
        <v>0</v>
      </c>
      <c r="W179" s="123">
        <f t="shared" si="33"/>
        <v>0</v>
      </c>
      <c r="X179" s="123">
        <f t="shared" si="34"/>
        <v>0</v>
      </c>
      <c r="Y179" s="35"/>
      <c r="Z179" s="177">
        <f t="shared" si="35"/>
        <v>0</v>
      </c>
      <c r="AA179" s="177">
        <v>0</v>
      </c>
      <c r="AB179" s="177">
        <f t="shared" si="36"/>
        <v>0</v>
      </c>
      <c r="AC179" s="177">
        <v>0</v>
      </c>
      <c r="AD179" s="178">
        <f t="shared" si="37"/>
        <v>0</v>
      </c>
      <c r="AR179" s="17" t="s">
        <v>612</v>
      </c>
      <c r="AT179" s="17" t="s">
        <v>168</v>
      </c>
      <c r="AU179" s="17" t="s">
        <v>173</v>
      </c>
      <c r="AY179" s="17" t="s">
        <v>167</v>
      </c>
      <c r="BE179" s="110">
        <f t="shared" si="38"/>
        <v>0</v>
      </c>
      <c r="BF179" s="110">
        <f t="shared" si="39"/>
        <v>0</v>
      </c>
      <c r="BG179" s="110">
        <f t="shared" si="40"/>
        <v>0</v>
      </c>
      <c r="BH179" s="110">
        <f t="shared" si="41"/>
        <v>0</v>
      </c>
      <c r="BI179" s="110">
        <f t="shared" si="42"/>
        <v>0</v>
      </c>
      <c r="BJ179" s="17" t="s">
        <v>92</v>
      </c>
      <c r="BK179" s="110">
        <f t="shared" si="43"/>
        <v>0</v>
      </c>
      <c r="BL179" s="17" t="s">
        <v>612</v>
      </c>
      <c r="BM179" s="17" t="s">
        <v>824</v>
      </c>
    </row>
    <row r="180" spans="2:65" s="1" customFormat="1" ht="57" customHeight="1">
      <c r="B180" s="34"/>
      <c r="C180" s="171" t="s">
        <v>347</v>
      </c>
      <c r="D180" s="171" t="s">
        <v>168</v>
      </c>
      <c r="E180" s="172" t="s">
        <v>825</v>
      </c>
      <c r="F180" s="261" t="s">
        <v>826</v>
      </c>
      <c r="G180" s="261"/>
      <c r="H180" s="261"/>
      <c r="I180" s="261"/>
      <c r="J180" s="173" t="s">
        <v>697</v>
      </c>
      <c r="K180" s="174">
        <v>0</v>
      </c>
      <c r="L180" s="175">
        <v>0</v>
      </c>
      <c r="M180" s="262">
        <v>0</v>
      </c>
      <c r="N180" s="263"/>
      <c r="O180" s="263"/>
      <c r="P180" s="242">
        <f t="shared" si="31"/>
        <v>0</v>
      </c>
      <c r="Q180" s="242"/>
      <c r="R180" s="36"/>
      <c r="T180" s="176" t="s">
        <v>23</v>
      </c>
      <c r="U180" s="43" t="s">
        <v>47</v>
      </c>
      <c r="V180" s="123">
        <f t="shared" si="32"/>
        <v>0</v>
      </c>
      <c r="W180" s="123">
        <f t="shared" si="33"/>
        <v>0</v>
      </c>
      <c r="X180" s="123">
        <f t="shared" si="34"/>
        <v>0</v>
      </c>
      <c r="Y180" s="35"/>
      <c r="Z180" s="177">
        <f t="shared" si="35"/>
        <v>0</v>
      </c>
      <c r="AA180" s="177">
        <v>0</v>
      </c>
      <c r="AB180" s="177">
        <f t="shared" si="36"/>
        <v>0</v>
      </c>
      <c r="AC180" s="177">
        <v>0</v>
      </c>
      <c r="AD180" s="178">
        <f t="shared" si="37"/>
        <v>0</v>
      </c>
      <c r="AR180" s="17" t="s">
        <v>612</v>
      </c>
      <c r="AT180" s="17" t="s">
        <v>168</v>
      </c>
      <c r="AU180" s="17" t="s">
        <v>173</v>
      </c>
      <c r="AY180" s="17" t="s">
        <v>167</v>
      </c>
      <c r="BE180" s="110">
        <f t="shared" si="38"/>
        <v>0</v>
      </c>
      <c r="BF180" s="110">
        <f t="shared" si="39"/>
        <v>0</v>
      </c>
      <c r="BG180" s="110">
        <f t="shared" si="40"/>
        <v>0</v>
      </c>
      <c r="BH180" s="110">
        <f t="shared" si="41"/>
        <v>0</v>
      </c>
      <c r="BI180" s="110">
        <f t="shared" si="42"/>
        <v>0</v>
      </c>
      <c r="BJ180" s="17" t="s">
        <v>92</v>
      </c>
      <c r="BK180" s="110">
        <f t="shared" si="43"/>
        <v>0</v>
      </c>
      <c r="BL180" s="17" t="s">
        <v>612</v>
      </c>
      <c r="BM180" s="17" t="s">
        <v>827</v>
      </c>
    </row>
    <row r="181" spans="2:65" s="1" customFormat="1" ht="49.9" customHeight="1">
      <c r="B181" s="34"/>
      <c r="C181" s="35"/>
      <c r="D181" s="161" t="s">
        <v>719</v>
      </c>
      <c r="E181" s="35"/>
      <c r="F181" s="35"/>
      <c r="G181" s="35"/>
      <c r="H181" s="35"/>
      <c r="I181" s="35"/>
      <c r="J181" s="35"/>
      <c r="K181" s="35"/>
      <c r="L181" s="35"/>
      <c r="M181" s="259">
        <f>BK181</f>
        <v>0</v>
      </c>
      <c r="N181" s="260"/>
      <c r="O181" s="260"/>
      <c r="P181" s="260"/>
      <c r="Q181" s="260"/>
      <c r="R181" s="36"/>
      <c r="T181" s="144"/>
      <c r="U181" s="35"/>
      <c r="V181" s="35"/>
      <c r="W181" s="164">
        <f>SUM(W182:W186)</f>
        <v>0</v>
      </c>
      <c r="X181" s="164">
        <f>SUM(X182:X186)</f>
        <v>0</v>
      </c>
      <c r="Y181" s="35"/>
      <c r="Z181" s="35"/>
      <c r="AA181" s="35"/>
      <c r="AB181" s="35"/>
      <c r="AC181" s="35"/>
      <c r="AD181" s="77"/>
      <c r="AT181" s="17" t="s">
        <v>83</v>
      </c>
      <c r="AU181" s="17" t="s">
        <v>84</v>
      </c>
      <c r="AY181" s="17" t="s">
        <v>720</v>
      </c>
      <c r="BK181" s="110">
        <f>SUM(BK182:BK186)</f>
        <v>0</v>
      </c>
    </row>
    <row r="182" spans="2:65" s="1" customFormat="1" ht="22.35" customHeight="1">
      <c r="B182" s="34"/>
      <c r="C182" s="185" t="s">
        <v>23</v>
      </c>
      <c r="D182" s="185" t="s">
        <v>168</v>
      </c>
      <c r="E182" s="186" t="s">
        <v>23</v>
      </c>
      <c r="F182" s="241" t="s">
        <v>23</v>
      </c>
      <c r="G182" s="241"/>
      <c r="H182" s="241"/>
      <c r="I182" s="241"/>
      <c r="J182" s="187" t="s">
        <v>23</v>
      </c>
      <c r="K182" s="184"/>
      <c r="L182" s="184"/>
      <c r="M182" s="243"/>
      <c r="N182" s="244"/>
      <c r="O182" s="244"/>
      <c r="P182" s="242">
        <f>BK182</f>
        <v>0</v>
      </c>
      <c r="Q182" s="242"/>
      <c r="R182" s="36"/>
      <c r="T182" s="176" t="s">
        <v>23</v>
      </c>
      <c r="U182" s="188" t="s">
        <v>47</v>
      </c>
      <c r="V182" s="123">
        <f>L182+M182</f>
        <v>0</v>
      </c>
      <c r="W182" s="189">
        <f>L182*K182</f>
        <v>0</v>
      </c>
      <c r="X182" s="189">
        <f>M182*K182</f>
        <v>0</v>
      </c>
      <c r="Y182" s="35"/>
      <c r="Z182" s="35"/>
      <c r="AA182" s="35"/>
      <c r="AB182" s="35"/>
      <c r="AC182" s="35"/>
      <c r="AD182" s="77"/>
      <c r="AT182" s="17" t="s">
        <v>720</v>
      </c>
      <c r="AU182" s="17" t="s">
        <v>92</v>
      </c>
      <c r="AY182" s="17" t="s">
        <v>720</v>
      </c>
      <c r="BE182" s="110">
        <f>IF(U182="základní",P182,0)</f>
        <v>0</v>
      </c>
      <c r="BF182" s="110">
        <f>IF(U182="snížená",P182,0)</f>
        <v>0</v>
      </c>
      <c r="BG182" s="110">
        <f>IF(U182="zákl. přenesená",P182,0)</f>
        <v>0</v>
      </c>
      <c r="BH182" s="110">
        <f>IF(U182="sníž. přenesená",P182,0)</f>
        <v>0</v>
      </c>
      <c r="BI182" s="110">
        <f>IF(U182="nulová",P182,0)</f>
        <v>0</v>
      </c>
      <c r="BJ182" s="17" t="s">
        <v>92</v>
      </c>
      <c r="BK182" s="110">
        <f>V182*K182</f>
        <v>0</v>
      </c>
    </row>
    <row r="183" spans="2:65" s="1" customFormat="1" ht="22.35" customHeight="1">
      <c r="B183" s="34"/>
      <c r="C183" s="185" t="s">
        <v>23</v>
      </c>
      <c r="D183" s="185" t="s">
        <v>168</v>
      </c>
      <c r="E183" s="186" t="s">
        <v>23</v>
      </c>
      <c r="F183" s="241" t="s">
        <v>23</v>
      </c>
      <c r="G183" s="241"/>
      <c r="H183" s="241"/>
      <c r="I183" s="241"/>
      <c r="J183" s="187" t="s">
        <v>23</v>
      </c>
      <c r="K183" s="184"/>
      <c r="L183" s="184"/>
      <c r="M183" s="243"/>
      <c r="N183" s="244"/>
      <c r="O183" s="244"/>
      <c r="P183" s="242">
        <f>BK183</f>
        <v>0</v>
      </c>
      <c r="Q183" s="242"/>
      <c r="R183" s="36"/>
      <c r="T183" s="176" t="s">
        <v>23</v>
      </c>
      <c r="U183" s="188" t="s">
        <v>47</v>
      </c>
      <c r="V183" s="123">
        <f>L183+M183</f>
        <v>0</v>
      </c>
      <c r="W183" s="189">
        <f>L183*K183</f>
        <v>0</v>
      </c>
      <c r="X183" s="189">
        <f>M183*K183</f>
        <v>0</v>
      </c>
      <c r="Y183" s="35"/>
      <c r="Z183" s="35"/>
      <c r="AA183" s="35"/>
      <c r="AB183" s="35"/>
      <c r="AC183" s="35"/>
      <c r="AD183" s="77"/>
      <c r="AT183" s="17" t="s">
        <v>720</v>
      </c>
      <c r="AU183" s="17" t="s">
        <v>92</v>
      </c>
      <c r="AY183" s="17" t="s">
        <v>720</v>
      </c>
      <c r="BE183" s="110">
        <f>IF(U183="základní",P183,0)</f>
        <v>0</v>
      </c>
      <c r="BF183" s="110">
        <f>IF(U183="snížená",P183,0)</f>
        <v>0</v>
      </c>
      <c r="BG183" s="110">
        <f>IF(U183="zákl. přenesená",P183,0)</f>
        <v>0</v>
      </c>
      <c r="BH183" s="110">
        <f>IF(U183="sníž. přenesená",P183,0)</f>
        <v>0</v>
      </c>
      <c r="BI183" s="110">
        <f>IF(U183="nulová",P183,0)</f>
        <v>0</v>
      </c>
      <c r="BJ183" s="17" t="s">
        <v>92</v>
      </c>
      <c r="BK183" s="110">
        <f>V183*K183</f>
        <v>0</v>
      </c>
    </row>
    <row r="184" spans="2:65" s="1" customFormat="1" ht="22.35" customHeight="1">
      <c r="B184" s="34"/>
      <c r="C184" s="185" t="s">
        <v>23</v>
      </c>
      <c r="D184" s="185" t="s">
        <v>168</v>
      </c>
      <c r="E184" s="186" t="s">
        <v>23</v>
      </c>
      <c r="F184" s="241" t="s">
        <v>23</v>
      </c>
      <c r="G184" s="241"/>
      <c r="H184" s="241"/>
      <c r="I184" s="241"/>
      <c r="J184" s="187" t="s">
        <v>23</v>
      </c>
      <c r="K184" s="184"/>
      <c r="L184" s="184"/>
      <c r="M184" s="243"/>
      <c r="N184" s="244"/>
      <c r="O184" s="244"/>
      <c r="P184" s="242">
        <f>BK184</f>
        <v>0</v>
      </c>
      <c r="Q184" s="242"/>
      <c r="R184" s="36"/>
      <c r="T184" s="176" t="s">
        <v>23</v>
      </c>
      <c r="U184" s="188" t="s">
        <v>47</v>
      </c>
      <c r="V184" s="123">
        <f>L184+M184</f>
        <v>0</v>
      </c>
      <c r="W184" s="189">
        <f>L184*K184</f>
        <v>0</v>
      </c>
      <c r="X184" s="189">
        <f>M184*K184</f>
        <v>0</v>
      </c>
      <c r="Y184" s="35"/>
      <c r="Z184" s="35"/>
      <c r="AA184" s="35"/>
      <c r="AB184" s="35"/>
      <c r="AC184" s="35"/>
      <c r="AD184" s="77"/>
      <c r="AT184" s="17" t="s">
        <v>720</v>
      </c>
      <c r="AU184" s="17" t="s">
        <v>92</v>
      </c>
      <c r="AY184" s="17" t="s">
        <v>720</v>
      </c>
      <c r="BE184" s="110">
        <f>IF(U184="základní",P184,0)</f>
        <v>0</v>
      </c>
      <c r="BF184" s="110">
        <f>IF(U184="snížená",P184,0)</f>
        <v>0</v>
      </c>
      <c r="BG184" s="110">
        <f>IF(U184="zákl. přenesená",P184,0)</f>
        <v>0</v>
      </c>
      <c r="BH184" s="110">
        <f>IF(U184="sníž. přenesená",P184,0)</f>
        <v>0</v>
      </c>
      <c r="BI184" s="110">
        <f>IF(U184="nulová",P184,0)</f>
        <v>0</v>
      </c>
      <c r="BJ184" s="17" t="s">
        <v>92</v>
      </c>
      <c r="BK184" s="110">
        <f>V184*K184</f>
        <v>0</v>
      </c>
    </row>
    <row r="185" spans="2:65" s="1" customFormat="1" ht="22.35" customHeight="1">
      <c r="B185" s="34"/>
      <c r="C185" s="185" t="s">
        <v>23</v>
      </c>
      <c r="D185" s="185" t="s">
        <v>168</v>
      </c>
      <c r="E185" s="186" t="s">
        <v>23</v>
      </c>
      <c r="F185" s="241" t="s">
        <v>23</v>
      </c>
      <c r="G185" s="241"/>
      <c r="H185" s="241"/>
      <c r="I185" s="241"/>
      <c r="J185" s="187" t="s">
        <v>23</v>
      </c>
      <c r="K185" s="184"/>
      <c r="L185" s="184"/>
      <c r="M185" s="243"/>
      <c r="N185" s="244"/>
      <c r="O185" s="244"/>
      <c r="P185" s="242">
        <f>BK185</f>
        <v>0</v>
      </c>
      <c r="Q185" s="242"/>
      <c r="R185" s="36"/>
      <c r="T185" s="176" t="s">
        <v>23</v>
      </c>
      <c r="U185" s="188" t="s">
        <v>47</v>
      </c>
      <c r="V185" s="123">
        <f>L185+M185</f>
        <v>0</v>
      </c>
      <c r="W185" s="189">
        <f>L185*K185</f>
        <v>0</v>
      </c>
      <c r="X185" s="189">
        <f>M185*K185</f>
        <v>0</v>
      </c>
      <c r="Y185" s="35"/>
      <c r="Z185" s="35"/>
      <c r="AA185" s="35"/>
      <c r="AB185" s="35"/>
      <c r="AC185" s="35"/>
      <c r="AD185" s="77"/>
      <c r="AT185" s="17" t="s">
        <v>720</v>
      </c>
      <c r="AU185" s="17" t="s">
        <v>92</v>
      </c>
      <c r="AY185" s="17" t="s">
        <v>720</v>
      </c>
      <c r="BE185" s="110">
        <f>IF(U185="základní",P185,0)</f>
        <v>0</v>
      </c>
      <c r="BF185" s="110">
        <f>IF(U185="snížená",P185,0)</f>
        <v>0</v>
      </c>
      <c r="BG185" s="110">
        <f>IF(U185="zákl. přenesená",P185,0)</f>
        <v>0</v>
      </c>
      <c r="BH185" s="110">
        <f>IF(U185="sníž. přenesená",P185,0)</f>
        <v>0</v>
      </c>
      <c r="BI185" s="110">
        <f>IF(U185="nulová",P185,0)</f>
        <v>0</v>
      </c>
      <c r="BJ185" s="17" t="s">
        <v>92</v>
      </c>
      <c r="BK185" s="110">
        <f>V185*K185</f>
        <v>0</v>
      </c>
    </row>
    <row r="186" spans="2:65" s="1" customFormat="1" ht="22.35" customHeight="1">
      <c r="B186" s="34"/>
      <c r="C186" s="185" t="s">
        <v>23</v>
      </c>
      <c r="D186" s="185" t="s">
        <v>168</v>
      </c>
      <c r="E186" s="186" t="s">
        <v>23</v>
      </c>
      <c r="F186" s="241" t="s">
        <v>23</v>
      </c>
      <c r="G186" s="241"/>
      <c r="H186" s="241"/>
      <c r="I186" s="241"/>
      <c r="J186" s="187" t="s">
        <v>23</v>
      </c>
      <c r="K186" s="184"/>
      <c r="L186" s="184"/>
      <c r="M186" s="243"/>
      <c r="N186" s="244"/>
      <c r="O186" s="244"/>
      <c r="P186" s="242">
        <f>BK186</f>
        <v>0</v>
      </c>
      <c r="Q186" s="242"/>
      <c r="R186" s="36"/>
      <c r="T186" s="176" t="s">
        <v>23</v>
      </c>
      <c r="U186" s="188" t="s">
        <v>47</v>
      </c>
      <c r="V186" s="190">
        <f>L186+M186</f>
        <v>0</v>
      </c>
      <c r="W186" s="191">
        <f>L186*K186</f>
        <v>0</v>
      </c>
      <c r="X186" s="191">
        <f>M186*K186</f>
        <v>0</v>
      </c>
      <c r="Y186" s="55"/>
      <c r="Z186" s="55"/>
      <c r="AA186" s="55"/>
      <c r="AB186" s="55"/>
      <c r="AC186" s="55"/>
      <c r="AD186" s="57"/>
      <c r="AT186" s="17" t="s">
        <v>720</v>
      </c>
      <c r="AU186" s="17" t="s">
        <v>92</v>
      </c>
      <c r="AY186" s="17" t="s">
        <v>720</v>
      </c>
      <c r="BE186" s="110">
        <f>IF(U186="základní",P186,0)</f>
        <v>0</v>
      </c>
      <c r="BF186" s="110">
        <f>IF(U186="snížená",P186,0)</f>
        <v>0</v>
      </c>
      <c r="BG186" s="110">
        <f>IF(U186="zákl. přenesená",P186,0)</f>
        <v>0</v>
      </c>
      <c r="BH186" s="110">
        <f>IF(U186="sníž. přenesená",P186,0)</f>
        <v>0</v>
      </c>
      <c r="BI186" s="110">
        <f>IF(U186="nulová",P186,0)</f>
        <v>0</v>
      </c>
      <c r="BJ186" s="17" t="s">
        <v>92</v>
      </c>
      <c r="BK186" s="110">
        <f>V186*K186</f>
        <v>0</v>
      </c>
    </row>
    <row r="187" spans="2:65" s="1" customFormat="1" ht="6.95" customHeight="1">
      <c r="B187" s="58"/>
      <c r="C187" s="59"/>
      <c r="D187" s="59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60"/>
    </row>
  </sheetData>
  <sheetProtection password="CC35" sheet="1" objects="1" scenarios="1" formatCells="0" formatColumns="0" formatRows="0" sort="0" autoFilter="0"/>
  <mergeCells count="258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29:P29"/>
    <mergeCell ref="M30:P30"/>
    <mergeCell ref="M32:P32"/>
    <mergeCell ref="H34:J34"/>
    <mergeCell ref="M34:P34"/>
    <mergeCell ref="H35:J35"/>
    <mergeCell ref="M35:P35"/>
    <mergeCell ref="H36:J36"/>
    <mergeCell ref="M36:P36"/>
    <mergeCell ref="H37:J37"/>
    <mergeCell ref="M37:P37"/>
    <mergeCell ref="H38:J38"/>
    <mergeCell ref="M38:P38"/>
    <mergeCell ref="L40:P40"/>
    <mergeCell ref="C76:Q76"/>
    <mergeCell ref="F78:P78"/>
    <mergeCell ref="F79:P79"/>
    <mergeCell ref="M81:P81"/>
    <mergeCell ref="M83:Q83"/>
    <mergeCell ref="M84:Q84"/>
    <mergeCell ref="C86:G86"/>
    <mergeCell ref="H86:J86"/>
    <mergeCell ref="K86:L86"/>
    <mergeCell ref="M86:Q86"/>
    <mergeCell ref="H88:J88"/>
    <mergeCell ref="K88:L88"/>
    <mergeCell ref="M88:Q88"/>
    <mergeCell ref="H89:J89"/>
    <mergeCell ref="K89:L89"/>
    <mergeCell ref="M89:Q89"/>
    <mergeCell ref="H90:J90"/>
    <mergeCell ref="K90:L90"/>
    <mergeCell ref="M90:Q90"/>
    <mergeCell ref="H91:J91"/>
    <mergeCell ref="K91:L91"/>
    <mergeCell ref="M91:Q91"/>
    <mergeCell ref="H92:J92"/>
    <mergeCell ref="K92:L92"/>
    <mergeCell ref="M92:Q92"/>
    <mergeCell ref="H93:J93"/>
    <mergeCell ref="K93:L93"/>
    <mergeCell ref="M93:Q93"/>
    <mergeCell ref="H94:J94"/>
    <mergeCell ref="K94:L94"/>
    <mergeCell ref="M94:Q94"/>
    <mergeCell ref="H95:J95"/>
    <mergeCell ref="K95:L95"/>
    <mergeCell ref="M95:Q95"/>
    <mergeCell ref="H96:J96"/>
    <mergeCell ref="K96:L96"/>
    <mergeCell ref="M96:Q96"/>
    <mergeCell ref="H97:J97"/>
    <mergeCell ref="K97:L97"/>
    <mergeCell ref="M97:Q97"/>
    <mergeCell ref="M99:Q99"/>
    <mergeCell ref="D100:H100"/>
    <mergeCell ref="M100:Q100"/>
    <mergeCell ref="D101:H101"/>
    <mergeCell ref="M101:Q101"/>
    <mergeCell ref="D102:H102"/>
    <mergeCell ref="M102:Q102"/>
    <mergeCell ref="D103:H103"/>
    <mergeCell ref="M103:Q103"/>
    <mergeCell ref="D104:H104"/>
    <mergeCell ref="M104:Q104"/>
    <mergeCell ref="M105:Q105"/>
    <mergeCell ref="L107:Q107"/>
    <mergeCell ref="C113:Q113"/>
    <mergeCell ref="F115:P115"/>
    <mergeCell ref="F116:P116"/>
    <mergeCell ref="M118:P118"/>
    <mergeCell ref="M120:Q120"/>
    <mergeCell ref="M121:Q121"/>
    <mergeCell ref="F123:I123"/>
    <mergeCell ref="P123:Q123"/>
    <mergeCell ref="M123:O123"/>
    <mergeCell ref="F127:I127"/>
    <mergeCell ref="P127:Q127"/>
    <mergeCell ref="M127:O127"/>
    <mergeCell ref="F128:I128"/>
    <mergeCell ref="P128:Q128"/>
    <mergeCell ref="M128:O128"/>
    <mergeCell ref="F129:I129"/>
    <mergeCell ref="P129:Q129"/>
    <mergeCell ref="M129:O129"/>
    <mergeCell ref="F130:I130"/>
    <mergeCell ref="P130:Q130"/>
    <mergeCell ref="M130:O130"/>
    <mergeCell ref="F131:I131"/>
    <mergeCell ref="P131:Q131"/>
    <mergeCell ref="M131:O131"/>
    <mergeCell ref="F132:I132"/>
    <mergeCell ref="P132:Q132"/>
    <mergeCell ref="M132:O132"/>
    <mergeCell ref="F133:I133"/>
    <mergeCell ref="P133:Q133"/>
    <mergeCell ref="M133:O133"/>
    <mergeCell ref="F134:I134"/>
    <mergeCell ref="P134:Q134"/>
    <mergeCell ref="M134:O134"/>
    <mergeCell ref="F135:I135"/>
    <mergeCell ref="P135:Q135"/>
    <mergeCell ref="M135:O135"/>
    <mergeCell ref="F136:I136"/>
    <mergeCell ref="P136:Q136"/>
    <mergeCell ref="M136:O136"/>
    <mergeCell ref="F137:I137"/>
    <mergeCell ref="P137:Q137"/>
    <mergeCell ref="M137:O137"/>
    <mergeCell ref="F138:I138"/>
    <mergeCell ref="P138:Q138"/>
    <mergeCell ref="M138:O138"/>
    <mergeCell ref="F139:I139"/>
    <mergeCell ref="P139:Q139"/>
    <mergeCell ref="M139:O139"/>
    <mergeCell ref="F140:I140"/>
    <mergeCell ref="P140:Q140"/>
    <mergeCell ref="M140:O140"/>
    <mergeCell ref="F141:I141"/>
    <mergeCell ref="P141:Q141"/>
    <mergeCell ref="M141:O141"/>
    <mergeCell ref="F142:I142"/>
    <mergeCell ref="F143:I143"/>
    <mergeCell ref="P143:Q143"/>
    <mergeCell ref="M143:O143"/>
    <mergeCell ref="F144:I144"/>
    <mergeCell ref="P144:Q144"/>
    <mergeCell ref="M144:O144"/>
    <mergeCell ref="F145:I145"/>
    <mergeCell ref="P145:Q145"/>
    <mergeCell ref="M145:O145"/>
    <mergeCell ref="F146:I146"/>
    <mergeCell ref="F147:I147"/>
    <mergeCell ref="P147:Q147"/>
    <mergeCell ref="M147:O147"/>
    <mergeCell ref="F148:I148"/>
    <mergeCell ref="P148:Q148"/>
    <mergeCell ref="M148:O148"/>
    <mergeCell ref="F149:I149"/>
    <mergeCell ref="P149:Q149"/>
    <mergeCell ref="M149:O149"/>
    <mergeCell ref="F150:I150"/>
    <mergeCell ref="P150:Q150"/>
    <mergeCell ref="M150:O150"/>
    <mergeCell ref="F151:I151"/>
    <mergeCell ref="F152:I152"/>
    <mergeCell ref="P152:Q152"/>
    <mergeCell ref="M152:O152"/>
    <mergeCell ref="F153:I153"/>
    <mergeCell ref="P153:Q153"/>
    <mergeCell ref="M153:O153"/>
    <mergeCell ref="F154:I154"/>
    <mergeCell ref="P154:Q154"/>
    <mergeCell ref="M154:O154"/>
    <mergeCell ref="F155:I155"/>
    <mergeCell ref="P155:Q155"/>
    <mergeCell ref="M155:O155"/>
    <mergeCell ref="F158:I158"/>
    <mergeCell ref="P158:Q158"/>
    <mergeCell ref="M158:O158"/>
    <mergeCell ref="F159:I159"/>
    <mergeCell ref="P159:Q159"/>
    <mergeCell ref="M159:O159"/>
    <mergeCell ref="F160:I160"/>
    <mergeCell ref="P160:Q160"/>
    <mergeCell ref="M160:O160"/>
    <mergeCell ref="F162:I162"/>
    <mergeCell ref="P162:Q162"/>
    <mergeCell ref="M162:O162"/>
    <mergeCell ref="F164:I164"/>
    <mergeCell ref="P164:Q164"/>
    <mergeCell ref="M164:O164"/>
    <mergeCell ref="F165:I165"/>
    <mergeCell ref="P165:Q165"/>
    <mergeCell ref="M165:O165"/>
    <mergeCell ref="F167:I167"/>
    <mergeCell ref="P167:Q167"/>
    <mergeCell ref="M167:O167"/>
    <mergeCell ref="F168:I168"/>
    <mergeCell ref="P168:Q168"/>
    <mergeCell ref="M168:O168"/>
    <mergeCell ref="F169:I169"/>
    <mergeCell ref="P169:Q169"/>
    <mergeCell ref="M169:O169"/>
    <mergeCell ref="F170:I170"/>
    <mergeCell ref="P170:Q170"/>
    <mergeCell ref="M170:O170"/>
    <mergeCell ref="F171:I171"/>
    <mergeCell ref="P171:Q171"/>
    <mergeCell ref="M171:O171"/>
    <mergeCell ref="F172:I172"/>
    <mergeCell ref="P172:Q172"/>
    <mergeCell ref="M172:O172"/>
    <mergeCell ref="F174:I174"/>
    <mergeCell ref="P174:Q174"/>
    <mergeCell ref="M174:O174"/>
    <mergeCell ref="F175:I175"/>
    <mergeCell ref="P175:Q175"/>
    <mergeCell ref="M175:O175"/>
    <mergeCell ref="F176:I176"/>
    <mergeCell ref="P176:Q176"/>
    <mergeCell ref="M176:O176"/>
    <mergeCell ref="F177:I177"/>
    <mergeCell ref="P177:Q177"/>
    <mergeCell ref="M177:O177"/>
    <mergeCell ref="F184:I184"/>
    <mergeCell ref="P184:Q184"/>
    <mergeCell ref="M184:O184"/>
    <mergeCell ref="F178:I178"/>
    <mergeCell ref="P178:Q178"/>
    <mergeCell ref="M178:O178"/>
    <mergeCell ref="F179:I179"/>
    <mergeCell ref="P179:Q179"/>
    <mergeCell ref="M179:O179"/>
    <mergeCell ref="F180:I180"/>
    <mergeCell ref="P180:Q180"/>
    <mergeCell ref="M180:O180"/>
    <mergeCell ref="H1:K1"/>
    <mergeCell ref="S2:AF2"/>
    <mergeCell ref="F185:I185"/>
    <mergeCell ref="P185:Q185"/>
    <mergeCell ref="M185:O185"/>
    <mergeCell ref="F186:I186"/>
    <mergeCell ref="P186:Q186"/>
    <mergeCell ref="M186:O186"/>
    <mergeCell ref="M124:Q124"/>
    <mergeCell ref="M125:Q125"/>
    <mergeCell ref="M126:Q126"/>
    <mergeCell ref="M156:Q156"/>
    <mergeCell ref="M157:Q157"/>
    <mergeCell ref="M161:Q161"/>
    <mergeCell ref="M163:Q163"/>
    <mergeCell ref="M166:Q166"/>
    <mergeCell ref="M173:Q173"/>
    <mergeCell ref="M181:Q181"/>
    <mergeCell ref="F182:I182"/>
    <mergeCell ref="P182:Q182"/>
    <mergeCell ref="M182:O182"/>
    <mergeCell ref="F183:I183"/>
    <mergeCell ref="P183:Q183"/>
    <mergeCell ref="M183:O183"/>
  </mergeCells>
  <dataValidations count="2">
    <dataValidation type="list" allowBlank="1" showInputMessage="1" showErrorMessage="1" error="Povoleny jsou hodnoty K, M." sqref="D182:D187">
      <formula1>"K, M"</formula1>
    </dataValidation>
    <dataValidation type="list" allowBlank="1" showInputMessage="1" showErrorMessage="1" error="Povoleny jsou hodnoty základní, snížená, zákl. přenesená, sníž. přenesená, nulová." sqref="U182:U187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6" display="2) Rekapitulace rozpočtu"/>
    <hyperlink ref="L1" location="C123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6</vt:i4>
      </vt:variant>
    </vt:vector>
  </HeadingPairs>
  <TitlesOfParts>
    <vt:vector size="9" baseType="lpstr">
      <vt:lpstr>Rekapitulace stavby</vt:lpstr>
      <vt:lpstr>01 - D.1.4.g - Zařízení s...</vt:lpstr>
      <vt:lpstr>02 - D.1.4.h - Zařízení s...</vt:lpstr>
      <vt:lpstr>'01 - D.1.4.g - Zařízení s...'!Názvy_tisku</vt:lpstr>
      <vt:lpstr>'02 - D.1.4.h - Zařízení s...'!Názvy_tisku</vt:lpstr>
      <vt:lpstr>'Rekapitulace stavby'!Názvy_tisku</vt:lpstr>
      <vt:lpstr>'01 - D.1.4.g - Zařízení s...'!Oblast_tisku</vt:lpstr>
      <vt:lpstr>'02 - D.1.4.h - Zařízení s...'!Oblast_tisku</vt:lpstr>
      <vt:lpstr>'Rekapitulace stavby'!Oblast_tisku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Viktor2011\Viktor</dc:creator>
  <cp:lastModifiedBy>Tilkeridis Petr</cp:lastModifiedBy>
  <dcterms:created xsi:type="dcterms:W3CDTF">2017-02-17T10:11:13Z</dcterms:created>
  <dcterms:modified xsi:type="dcterms:W3CDTF">2017-03-06T09:59:34Z</dcterms:modified>
</cp:coreProperties>
</file>