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00" windowWidth="17895" windowHeight="9915"/>
  </bookViews>
  <sheets>
    <sheet name="Rekapitulace stavby" sheetId="1" r:id="rId1"/>
    <sheet name="01 - Architektonická a st..." sheetId="2" r:id="rId2"/>
    <sheet name="02 - Zdravotní instalace ..." sheetId="3" r:id="rId3"/>
    <sheet name="03 - Silnoproudá a slabop..." sheetId="4" r:id="rId4"/>
    <sheet name="VRN - Vedlejší rozpočtové..." sheetId="5" r:id="rId5"/>
    <sheet name="Pokyny pro vyplnění" sheetId="6" r:id="rId6"/>
  </sheets>
  <definedNames>
    <definedName name="_xlnm._FilterDatabase" localSheetId="1" hidden="1">'01 - Architektonická a st...'!$C$94:$K$94</definedName>
    <definedName name="_xlnm._FilterDatabase" localSheetId="2" hidden="1">'02 - Zdravotní instalace ...'!$C$91:$K$91</definedName>
    <definedName name="_xlnm._FilterDatabase" localSheetId="3" hidden="1">'03 - Silnoproudá a slabop...'!$C$85:$K$85</definedName>
    <definedName name="_xlnm._FilterDatabase" localSheetId="4" hidden="1">'VRN - Vedlejší rozpočtové...'!$C$85:$K$85</definedName>
    <definedName name="_xlnm.Print_Titles" localSheetId="1">'01 - Architektonická a st...'!$94:$94</definedName>
    <definedName name="_xlnm.Print_Titles" localSheetId="2">'02 - Zdravotní instalace ...'!$91:$91</definedName>
    <definedName name="_xlnm.Print_Titles" localSheetId="3">'03 - Silnoproudá a slabop...'!$85:$85</definedName>
    <definedName name="_xlnm.Print_Titles" localSheetId="0">'Rekapitulace stavby'!$49:$49</definedName>
    <definedName name="_xlnm.Print_Titles" localSheetId="4">'VRN - Vedlejší rozpočtové...'!$85:$85</definedName>
    <definedName name="_xlnm.Print_Area" localSheetId="1">'01 - Architektonická a st...'!$C$4:$J$38,'01 - Architektonická a st...'!$C$44:$J$74,'01 - Architektonická a st...'!$C$80:$K$425</definedName>
    <definedName name="_xlnm.Print_Area" localSheetId="2">'02 - Zdravotní instalace ...'!$C$4:$J$38,'02 - Zdravotní instalace ...'!$C$44:$J$71,'02 - Zdravotní instalace ...'!$C$77:$K$258</definedName>
    <definedName name="_xlnm.Print_Area" localSheetId="3">'03 - Silnoproudá a slabop...'!$C$4:$J$38,'03 - Silnoproudá a slabop...'!$C$44:$J$65,'03 - Silnoproudá a slabop...'!$C$71:$K$172</definedName>
    <definedName name="_xlnm.Print_Area" localSheetId="5">'Pokyny pro vyplnění'!$B$2:$K$69,'Pokyny pro vyplnění'!$B$72:$K$116,'Pokyny pro vyplnění'!$B$119:$K$188,'Pokyny pro vyplnění'!$B$196:$K$216</definedName>
    <definedName name="_xlnm.Print_Area" localSheetId="0">'Rekapitulace stavby'!$D$4:$AO$33,'Rekapitulace stavby'!$C$39:$AQ$57</definedName>
    <definedName name="_xlnm.Print_Area" localSheetId="4">'VRN - Vedlejší rozpočtové...'!$C$4:$J$38,'VRN - Vedlejší rozpočtové...'!$C$44:$J$65,'VRN - Vedlejší rozpočtové...'!$C$71:$K$100</definedName>
  </definedNames>
  <calcPr calcId="145621"/>
</workbook>
</file>

<file path=xl/calcChain.xml><?xml version="1.0" encoding="utf-8"?>
<calcChain xmlns="http://schemas.openxmlformats.org/spreadsheetml/2006/main">
  <c r="AY56" i="1" l="1"/>
  <c r="AX56" i="1"/>
  <c r="BI99" i="5"/>
  <c r="BH99" i="5"/>
  <c r="BG99" i="5"/>
  <c r="BF99" i="5"/>
  <c r="BE99" i="5"/>
  <c r="T99" i="5"/>
  <c r="T98" i="5" s="1"/>
  <c r="R99" i="5"/>
  <c r="R98" i="5" s="1"/>
  <c r="P99" i="5"/>
  <c r="P98" i="5" s="1"/>
  <c r="BK99" i="5"/>
  <c r="BK98" i="5" s="1"/>
  <c r="J98" i="5" s="1"/>
  <c r="J64" i="5" s="1"/>
  <c r="J99" i="5"/>
  <c r="BI96" i="5"/>
  <c r="BH96" i="5"/>
  <c r="BG96" i="5"/>
  <c r="BF96" i="5"/>
  <c r="T96" i="5"/>
  <c r="R96" i="5"/>
  <c r="P96" i="5"/>
  <c r="BK96" i="5"/>
  <c r="J96" i="5"/>
  <c r="BE96" i="5" s="1"/>
  <c r="BI94" i="5"/>
  <c r="BH94" i="5"/>
  <c r="BG94" i="5"/>
  <c r="BF94" i="5"/>
  <c r="BE94" i="5"/>
  <c r="T94" i="5"/>
  <c r="T93" i="5" s="1"/>
  <c r="R94" i="5"/>
  <c r="R93" i="5" s="1"/>
  <c r="P94" i="5"/>
  <c r="P93" i="5" s="1"/>
  <c r="BK94" i="5"/>
  <c r="BK93" i="5" s="1"/>
  <c r="J93" i="5" s="1"/>
  <c r="J63" i="5" s="1"/>
  <c r="J94" i="5"/>
  <c r="BI91" i="5"/>
  <c r="BH91" i="5"/>
  <c r="F35" i="5" s="1"/>
  <c r="BC56" i="1" s="1"/>
  <c r="BG91" i="5"/>
  <c r="BF91" i="5"/>
  <c r="BE91" i="5"/>
  <c r="T91" i="5"/>
  <c r="R91" i="5"/>
  <c r="P91" i="5"/>
  <c r="BK91" i="5"/>
  <c r="J91" i="5"/>
  <c r="BI89" i="5"/>
  <c r="F36" i="5" s="1"/>
  <c r="BD56" i="1" s="1"/>
  <c r="BH89" i="5"/>
  <c r="BG89" i="5"/>
  <c r="F34" i="5" s="1"/>
  <c r="BB56" i="1" s="1"/>
  <c r="BF89" i="5"/>
  <c r="J33" i="5" s="1"/>
  <c r="AW56" i="1" s="1"/>
  <c r="BE89" i="5"/>
  <c r="J32" i="5" s="1"/>
  <c r="AV56" i="1" s="1"/>
  <c r="AT56" i="1" s="1"/>
  <c r="T89" i="5"/>
  <c r="T88" i="5" s="1"/>
  <c r="R89" i="5"/>
  <c r="R88" i="5" s="1"/>
  <c r="R87" i="5" s="1"/>
  <c r="R86" i="5" s="1"/>
  <c r="P89" i="5"/>
  <c r="P88" i="5" s="1"/>
  <c r="BK89" i="5"/>
  <c r="BK88" i="5" s="1"/>
  <c r="J89" i="5"/>
  <c r="J82" i="5"/>
  <c r="F82" i="5"/>
  <c r="J80" i="5"/>
  <c r="F80" i="5"/>
  <c r="E78" i="5"/>
  <c r="J55" i="5"/>
  <c r="F55" i="5"/>
  <c r="F53" i="5"/>
  <c r="E51" i="5"/>
  <c r="J20" i="5"/>
  <c r="E20" i="5"/>
  <c r="F56" i="5" s="1"/>
  <c r="J19" i="5"/>
  <c r="J14" i="5"/>
  <c r="J53" i="5" s="1"/>
  <c r="E7" i="5"/>
  <c r="E47" i="5" s="1"/>
  <c r="T170" i="4"/>
  <c r="AY55" i="1"/>
  <c r="AX55" i="1"/>
  <c r="BI171" i="4"/>
  <c r="BH171" i="4"/>
  <c r="BG171" i="4"/>
  <c r="BF171" i="4"/>
  <c r="T171" i="4"/>
  <c r="R171" i="4"/>
  <c r="R170" i="4" s="1"/>
  <c r="P171" i="4"/>
  <c r="P170" i="4" s="1"/>
  <c r="BK171" i="4"/>
  <c r="BK170" i="4" s="1"/>
  <c r="J170" i="4" s="1"/>
  <c r="J64" i="4" s="1"/>
  <c r="J171" i="4"/>
  <c r="BE171" i="4" s="1"/>
  <c r="BI168" i="4"/>
  <c r="BH168" i="4"/>
  <c r="BG168" i="4"/>
  <c r="BF168" i="4"/>
  <c r="BE168" i="4"/>
  <c r="T168" i="4"/>
  <c r="R168" i="4"/>
  <c r="P168" i="4"/>
  <c r="BK168" i="4"/>
  <c r="J168" i="4"/>
  <c r="BI166" i="4"/>
  <c r="BH166" i="4"/>
  <c r="BG166" i="4"/>
  <c r="BF166" i="4"/>
  <c r="T166" i="4"/>
  <c r="R166" i="4"/>
  <c r="P166" i="4"/>
  <c r="BK166" i="4"/>
  <c r="J166" i="4"/>
  <c r="BE166" i="4" s="1"/>
  <c r="BI164" i="4"/>
  <c r="BH164" i="4"/>
  <c r="BG164" i="4"/>
  <c r="BF164" i="4"/>
  <c r="BE164" i="4"/>
  <c r="T164" i="4"/>
  <c r="T163" i="4" s="1"/>
  <c r="R164" i="4"/>
  <c r="R163" i="4" s="1"/>
  <c r="P164" i="4"/>
  <c r="P163" i="4" s="1"/>
  <c r="BK164" i="4"/>
  <c r="BK163" i="4" s="1"/>
  <c r="J163" i="4" s="1"/>
  <c r="J63" i="4" s="1"/>
  <c r="J164" i="4"/>
  <c r="BI161" i="4"/>
  <c r="BH161" i="4"/>
  <c r="BG161" i="4"/>
  <c r="BF161" i="4"/>
  <c r="T161" i="4"/>
  <c r="R161" i="4"/>
  <c r="P161" i="4"/>
  <c r="BK161" i="4"/>
  <c r="J161" i="4"/>
  <c r="BE161" i="4" s="1"/>
  <c r="BI159" i="4"/>
  <c r="BH159" i="4"/>
  <c r="BG159" i="4"/>
  <c r="BF159" i="4"/>
  <c r="BE159" i="4"/>
  <c r="T159" i="4"/>
  <c r="R159" i="4"/>
  <c r="P159" i="4"/>
  <c r="BK159" i="4"/>
  <c r="J159" i="4"/>
  <c r="BI157" i="4"/>
  <c r="BH157" i="4"/>
  <c r="BG157" i="4"/>
  <c r="BF157" i="4"/>
  <c r="T157" i="4"/>
  <c r="R157" i="4"/>
  <c r="P157" i="4"/>
  <c r="BK157" i="4"/>
  <c r="J157" i="4"/>
  <c r="BE157" i="4" s="1"/>
  <c r="BI155" i="4"/>
  <c r="BH155" i="4"/>
  <c r="BG155" i="4"/>
  <c r="BF155" i="4"/>
  <c r="T155" i="4"/>
  <c r="R155" i="4"/>
  <c r="P155" i="4"/>
  <c r="BK155" i="4"/>
  <c r="J155" i="4"/>
  <c r="BE155" i="4" s="1"/>
  <c r="BI153" i="4"/>
  <c r="BH153" i="4"/>
  <c r="BG153" i="4"/>
  <c r="BF153" i="4"/>
  <c r="T153" i="4"/>
  <c r="R153" i="4"/>
  <c r="P153" i="4"/>
  <c r="BK153" i="4"/>
  <c r="J153" i="4"/>
  <c r="BE153" i="4" s="1"/>
  <c r="BI151" i="4"/>
  <c r="BH151" i="4"/>
  <c r="BG151" i="4"/>
  <c r="BF151" i="4"/>
  <c r="BE151" i="4"/>
  <c r="T151" i="4"/>
  <c r="R151" i="4"/>
  <c r="P151" i="4"/>
  <c r="BK151" i="4"/>
  <c r="J151" i="4"/>
  <c r="BI149" i="4"/>
  <c r="BH149" i="4"/>
  <c r="BG149" i="4"/>
  <c r="BF149" i="4"/>
  <c r="BE149" i="4"/>
  <c r="T149" i="4"/>
  <c r="R149" i="4"/>
  <c r="P149" i="4"/>
  <c r="BK149" i="4"/>
  <c r="J149" i="4"/>
  <c r="BI147" i="4"/>
  <c r="BH147" i="4"/>
  <c r="BG147" i="4"/>
  <c r="BF147" i="4"/>
  <c r="BE147" i="4"/>
  <c r="T147" i="4"/>
  <c r="R147" i="4"/>
  <c r="P147" i="4"/>
  <c r="BK147" i="4"/>
  <c r="J147" i="4"/>
  <c r="BI145" i="4"/>
  <c r="BH145" i="4"/>
  <c r="BG145" i="4"/>
  <c r="BF145" i="4"/>
  <c r="T145" i="4"/>
  <c r="R145" i="4"/>
  <c r="P145" i="4"/>
  <c r="BK145" i="4"/>
  <c r="J145" i="4"/>
  <c r="BE145" i="4" s="1"/>
  <c r="BI143" i="4"/>
  <c r="BH143" i="4"/>
  <c r="BG143" i="4"/>
  <c r="BF143" i="4"/>
  <c r="BE143" i="4"/>
  <c r="T143" i="4"/>
  <c r="R143" i="4"/>
  <c r="P143" i="4"/>
  <c r="BK143" i="4"/>
  <c r="J143" i="4"/>
  <c r="BI141" i="4"/>
  <c r="BH141" i="4"/>
  <c r="BG141" i="4"/>
  <c r="BF141" i="4"/>
  <c r="BE141" i="4"/>
  <c r="T141" i="4"/>
  <c r="R141" i="4"/>
  <c r="P141" i="4"/>
  <c r="BK141" i="4"/>
  <c r="J141" i="4"/>
  <c r="BI139" i="4"/>
  <c r="BH139" i="4"/>
  <c r="BG139" i="4"/>
  <c r="BF139" i="4"/>
  <c r="BE139" i="4"/>
  <c r="T139" i="4"/>
  <c r="R139" i="4"/>
  <c r="P139" i="4"/>
  <c r="BK139" i="4"/>
  <c r="J139" i="4"/>
  <c r="BI137" i="4"/>
  <c r="BH137" i="4"/>
  <c r="BG137" i="4"/>
  <c r="BF137" i="4"/>
  <c r="T137" i="4"/>
  <c r="R137" i="4"/>
  <c r="P137" i="4"/>
  <c r="BK137" i="4"/>
  <c r="J137" i="4"/>
  <c r="BE137" i="4" s="1"/>
  <c r="BI135" i="4"/>
  <c r="BH135" i="4"/>
  <c r="BG135" i="4"/>
  <c r="BF135" i="4"/>
  <c r="BE135" i="4"/>
  <c r="T135" i="4"/>
  <c r="R135" i="4"/>
  <c r="P135" i="4"/>
  <c r="BK135" i="4"/>
  <c r="J135" i="4"/>
  <c r="BI133" i="4"/>
  <c r="BH133" i="4"/>
  <c r="BG133" i="4"/>
  <c r="BF133" i="4"/>
  <c r="BE133" i="4"/>
  <c r="T133" i="4"/>
  <c r="R133" i="4"/>
  <c r="P133" i="4"/>
  <c r="BK133" i="4"/>
  <c r="J133" i="4"/>
  <c r="BI131" i="4"/>
  <c r="BH131" i="4"/>
  <c r="BG131" i="4"/>
  <c r="BF131" i="4"/>
  <c r="BE131" i="4"/>
  <c r="T131" i="4"/>
  <c r="R131" i="4"/>
  <c r="P131" i="4"/>
  <c r="BK131" i="4"/>
  <c r="J131" i="4"/>
  <c r="BI129" i="4"/>
  <c r="BH129" i="4"/>
  <c r="BG129" i="4"/>
  <c r="BF129" i="4"/>
  <c r="BE129" i="4"/>
  <c r="T129" i="4"/>
  <c r="R129" i="4"/>
  <c r="P129" i="4"/>
  <c r="BK129" i="4"/>
  <c r="J129" i="4"/>
  <c r="BI127" i="4"/>
  <c r="BH127" i="4"/>
  <c r="BG127" i="4"/>
  <c r="BF127" i="4"/>
  <c r="BE127" i="4"/>
  <c r="T127" i="4"/>
  <c r="R127" i="4"/>
  <c r="P127" i="4"/>
  <c r="BK127" i="4"/>
  <c r="J127" i="4"/>
  <c r="BI125" i="4"/>
  <c r="BH125" i="4"/>
  <c r="BG125" i="4"/>
  <c r="BF125" i="4"/>
  <c r="BE125" i="4"/>
  <c r="T125" i="4"/>
  <c r="R125" i="4"/>
  <c r="P125" i="4"/>
  <c r="BK125" i="4"/>
  <c r="J125" i="4"/>
  <c r="BI123" i="4"/>
  <c r="BH123" i="4"/>
  <c r="BG123" i="4"/>
  <c r="BF123" i="4"/>
  <c r="BE123" i="4"/>
  <c r="T123" i="4"/>
  <c r="R123" i="4"/>
  <c r="P123" i="4"/>
  <c r="BK123" i="4"/>
  <c r="J123" i="4"/>
  <c r="BI121" i="4"/>
  <c r="BH121" i="4"/>
  <c r="BG121" i="4"/>
  <c r="BF121" i="4"/>
  <c r="BE121" i="4"/>
  <c r="T121" i="4"/>
  <c r="R121" i="4"/>
  <c r="P121" i="4"/>
  <c r="BK121" i="4"/>
  <c r="J121" i="4"/>
  <c r="BI119" i="4"/>
  <c r="BH119" i="4"/>
  <c r="BG119" i="4"/>
  <c r="BF119" i="4"/>
  <c r="BE119" i="4"/>
  <c r="T119" i="4"/>
  <c r="R119" i="4"/>
  <c r="P119" i="4"/>
  <c r="BK119" i="4"/>
  <c r="J119" i="4"/>
  <c r="BI117" i="4"/>
  <c r="BH117" i="4"/>
  <c r="BG117" i="4"/>
  <c r="BF117" i="4"/>
  <c r="BE117" i="4"/>
  <c r="T117" i="4"/>
  <c r="R117" i="4"/>
  <c r="P117" i="4"/>
  <c r="BK117" i="4"/>
  <c r="J117" i="4"/>
  <c r="BI115" i="4"/>
  <c r="BH115" i="4"/>
  <c r="BG115" i="4"/>
  <c r="BF115" i="4"/>
  <c r="BE115" i="4"/>
  <c r="T115" i="4"/>
  <c r="R115" i="4"/>
  <c r="P115" i="4"/>
  <c r="BK115" i="4"/>
  <c r="J115" i="4"/>
  <c r="BI113" i="4"/>
  <c r="BH113" i="4"/>
  <c r="BG113" i="4"/>
  <c r="BF113" i="4"/>
  <c r="BE113" i="4"/>
  <c r="T113" i="4"/>
  <c r="R113" i="4"/>
  <c r="P113" i="4"/>
  <c r="BK113" i="4"/>
  <c r="J113" i="4"/>
  <c r="BI111" i="4"/>
  <c r="BH111" i="4"/>
  <c r="BG111" i="4"/>
  <c r="BF111" i="4"/>
  <c r="BE111" i="4"/>
  <c r="T111" i="4"/>
  <c r="R111" i="4"/>
  <c r="P111" i="4"/>
  <c r="BK111" i="4"/>
  <c r="J111" i="4"/>
  <c r="BI109" i="4"/>
  <c r="BH109" i="4"/>
  <c r="BG109" i="4"/>
  <c r="BF109" i="4"/>
  <c r="BE109" i="4"/>
  <c r="T109" i="4"/>
  <c r="R109" i="4"/>
  <c r="P109" i="4"/>
  <c r="BK109" i="4"/>
  <c r="J109" i="4"/>
  <c r="BI107" i="4"/>
  <c r="BH107" i="4"/>
  <c r="BG107" i="4"/>
  <c r="BF107" i="4"/>
  <c r="BE107" i="4"/>
  <c r="T107" i="4"/>
  <c r="R107" i="4"/>
  <c r="P107" i="4"/>
  <c r="BK107" i="4"/>
  <c r="J107" i="4"/>
  <c r="BI105" i="4"/>
  <c r="BH105" i="4"/>
  <c r="BG105" i="4"/>
  <c r="BF105" i="4"/>
  <c r="BE105" i="4"/>
  <c r="T105" i="4"/>
  <c r="R105" i="4"/>
  <c r="P105" i="4"/>
  <c r="BK105" i="4"/>
  <c r="J105" i="4"/>
  <c r="BI103" i="4"/>
  <c r="BH103" i="4"/>
  <c r="BG103" i="4"/>
  <c r="BF103" i="4"/>
  <c r="BE103" i="4"/>
  <c r="T103" i="4"/>
  <c r="R103" i="4"/>
  <c r="P103" i="4"/>
  <c r="BK103" i="4"/>
  <c r="J103" i="4"/>
  <c r="BI101" i="4"/>
  <c r="BH101" i="4"/>
  <c r="BG101" i="4"/>
  <c r="BF101" i="4"/>
  <c r="BE101" i="4"/>
  <c r="T101" i="4"/>
  <c r="R101" i="4"/>
  <c r="P101" i="4"/>
  <c r="BK101" i="4"/>
  <c r="J101" i="4"/>
  <c r="BI99" i="4"/>
  <c r="BH99" i="4"/>
  <c r="BG99" i="4"/>
  <c r="BF99" i="4"/>
  <c r="BE99" i="4"/>
  <c r="T99" i="4"/>
  <c r="T98" i="4" s="1"/>
  <c r="R99" i="4"/>
  <c r="R98" i="4" s="1"/>
  <c r="P99" i="4"/>
  <c r="P98" i="4" s="1"/>
  <c r="BK99" i="4"/>
  <c r="BK98" i="4" s="1"/>
  <c r="J98" i="4" s="1"/>
  <c r="J62" i="4" s="1"/>
  <c r="J99" i="4"/>
  <c r="BI96" i="4"/>
  <c r="BH96" i="4"/>
  <c r="BG96" i="4"/>
  <c r="BF96" i="4"/>
  <c r="T96" i="4"/>
  <c r="R96" i="4"/>
  <c r="P96" i="4"/>
  <c r="BK96" i="4"/>
  <c r="J96" i="4"/>
  <c r="BE96" i="4" s="1"/>
  <c r="BI94" i="4"/>
  <c r="BH94" i="4"/>
  <c r="BG94" i="4"/>
  <c r="BF94" i="4"/>
  <c r="T94" i="4"/>
  <c r="R94" i="4"/>
  <c r="P94" i="4"/>
  <c r="BK94" i="4"/>
  <c r="J94" i="4"/>
  <c r="BE94" i="4" s="1"/>
  <c r="BI92" i="4"/>
  <c r="BH92" i="4"/>
  <c r="BG92" i="4"/>
  <c r="BF92" i="4"/>
  <c r="T92" i="4"/>
  <c r="R92" i="4"/>
  <c r="P92" i="4"/>
  <c r="BK92" i="4"/>
  <c r="J92" i="4"/>
  <c r="BE92" i="4" s="1"/>
  <c r="BI90" i="4"/>
  <c r="BH90" i="4"/>
  <c r="BG90" i="4"/>
  <c r="BF90" i="4"/>
  <c r="T90" i="4"/>
  <c r="R90" i="4"/>
  <c r="P90" i="4"/>
  <c r="BK90" i="4"/>
  <c r="J90" i="4"/>
  <c r="BE90" i="4" s="1"/>
  <c r="BI88" i="4"/>
  <c r="F36" i="4" s="1"/>
  <c r="BD55" i="1" s="1"/>
  <c r="BH88" i="4"/>
  <c r="F35" i="4" s="1"/>
  <c r="BC55" i="1" s="1"/>
  <c r="BG88" i="4"/>
  <c r="F34" i="4" s="1"/>
  <c r="BB55" i="1" s="1"/>
  <c r="BF88" i="4"/>
  <c r="J33" i="4" s="1"/>
  <c r="AW55" i="1" s="1"/>
  <c r="T88" i="4"/>
  <c r="T87" i="4" s="1"/>
  <c r="R88" i="4"/>
  <c r="R87" i="4" s="1"/>
  <c r="R86" i="4" s="1"/>
  <c r="P88" i="4"/>
  <c r="P87" i="4" s="1"/>
  <c r="P86" i="4" s="1"/>
  <c r="AU55" i="1" s="1"/>
  <c r="BK88" i="4"/>
  <c r="BK87" i="4" s="1"/>
  <c r="J88" i="4"/>
  <c r="BE88" i="4" s="1"/>
  <c r="J82" i="4"/>
  <c r="F82" i="4"/>
  <c r="F80" i="4"/>
  <c r="E78" i="4"/>
  <c r="E74" i="4"/>
  <c r="J55" i="4"/>
  <c r="F55" i="4"/>
  <c r="F53" i="4"/>
  <c r="E51" i="4"/>
  <c r="E47" i="4"/>
  <c r="J20" i="4"/>
  <c r="E20" i="4"/>
  <c r="F56" i="4" s="1"/>
  <c r="J19" i="4"/>
  <c r="J14" i="4"/>
  <c r="J53" i="4" s="1"/>
  <c r="E7" i="4"/>
  <c r="BK256" i="3"/>
  <c r="J256" i="3" s="1"/>
  <c r="J70" i="3" s="1"/>
  <c r="AY54" i="1"/>
  <c r="AX54" i="1"/>
  <c r="BI257" i="3"/>
  <c r="BH257" i="3"/>
  <c r="BG257" i="3"/>
  <c r="BF257" i="3"/>
  <c r="T257" i="3"/>
  <c r="T256" i="3" s="1"/>
  <c r="R257" i="3"/>
  <c r="R256" i="3" s="1"/>
  <c r="P257" i="3"/>
  <c r="P256" i="3" s="1"/>
  <c r="BK257" i="3"/>
  <c r="J257" i="3"/>
  <c r="BE257" i="3" s="1"/>
  <c r="BI254" i="3"/>
  <c r="BH254" i="3"/>
  <c r="BG254" i="3"/>
  <c r="BF254" i="3"/>
  <c r="BE254" i="3"/>
  <c r="T254" i="3"/>
  <c r="R254" i="3"/>
  <c r="P254" i="3"/>
  <c r="BK254" i="3"/>
  <c r="J254" i="3"/>
  <c r="BI252" i="3"/>
  <c r="BH252" i="3"/>
  <c r="BG252" i="3"/>
  <c r="BF252" i="3"/>
  <c r="BE252" i="3"/>
  <c r="T252" i="3"/>
  <c r="R252" i="3"/>
  <c r="P252" i="3"/>
  <c r="BK252" i="3"/>
  <c r="J252" i="3"/>
  <c r="BI250" i="3"/>
  <c r="BH250" i="3"/>
  <c r="BG250" i="3"/>
  <c r="BF250" i="3"/>
  <c r="BE250" i="3"/>
  <c r="T250" i="3"/>
  <c r="R250" i="3"/>
  <c r="P250" i="3"/>
  <c r="BK250" i="3"/>
  <c r="J250" i="3"/>
  <c r="BI248" i="3"/>
  <c r="BH248" i="3"/>
  <c r="BG248" i="3"/>
  <c r="BF248" i="3"/>
  <c r="BE248" i="3"/>
  <c r="T248" i="3"/>
  <c r="T247" i="3" s="1"/>
  <c r="R248" i="3"/>
  <c r="R247" i="3" s="1"/>
  <c r="P248" i="3"/>
  <c r="P247" i="3" s="1"/>
  <c r="BK248" i="3"/>
  <c r="BK247" i="3" s="1"/>
  <c r="J247" i="3" s="1"/>
  <c r="J69" i="3" s="1"/>
  <c r="J248" i="3"/>
  <c r="BI245" i="3"/>
  <c r="BH245" i="3"/>
  <c r="BG245" i="3"/>
  <c r="BF245" i="3"/>
  <c r="T245" i="3"/>
  <c r="R245" i="3"/>
  <c r="P245" i="3"/>
  <c r="BK245" i="3"/>
  <c r="J245" i="3"/>
  <c r="BE245" i="3" s="1"/>
  <c r="BI243" i="3"/>
  <c r="BH243" i="3"/>
  <c r="BG243" i="3"/>
  <c r="BF243" i="3"/>
  <c r="T243" i="3"/>
  <c r="T242" i="3" s="1"/>
  <c r="R243" i="3"/>
  <c r="R242" i="3" s="1"/>
  <c r="P243" i="3"/>
  <c r="P242" i="3" s="1"/>
  <c r="BK243" i="3"/>
  <c r="BK242" i="3" s="1"/>
  <c r="J242" i="3" s="1"/>
  <c r="J68" i="3" s="1"/>
  <c r="J243" i="3"/>
  <c r="BE243" i="3" s="1"/>
  <c r="BI240" i="3"/>
  <c r="BH240" i="3"/>
  <c r="BG240" i="3"/>
  <c r="BF240" i="3"/>
  <c r="BE240" i="3"/>
  <c r="T240" i="3"/>
  <c r="R240" i="3"/>
  <c r="P240" i="3"/>
  <c r="BK240" i="3"/>
  <c r="J240" i="3"/>
  <c r="BI238" i="3"/>
  <c r="BH238" i="3"/>
  <c r="BG238" i="3"/>
  <c r="BF238" i="3"/>
  <c r="BE238" i="3"/>
  <c r="T238" i="3"/>
  <c r="R238" i="3"/>
  <c r="P238" i="3"/>
  <c r="BK238" i="3"/>
  <c r="J238" i="3"/>
  <c r="BI236" i="3"/>
  <c r="BH236" i="3"/>
  <c r="BG236" i="3"/>
  <c r="BF236" i="3"/>
  <c r="BE236" i="3"/>
  <c r="T236" i="3"/>
  <c r="R236" i="3"/>
  <c r="P236" i="3"/>
  <c r="BK236" i="3"/>
  <c r="J236" i="3"/>
  <c r="BI234" i="3"/>
  <c r="BH234" i="3"/>
  <c r="BG234" i="3"/>
  <c r="BF234" i="3"/>
  <c r="BE234" i="3"/>
  <c r="T234" i="3"/>
  <c r="R234" i="3"/>
  <c r="P234" i="3"/>
  <c r="BK234" i="3"/>
  <c r="J234" i="3"/>
  <c r="BI232" i="3"/>
  <c r="BH232" i="3"/>
  <c r="BG232" i="3"/>
  <c r="BF232" i="3"/>
  <c r="BE232" i="3"/>
  <c r="T232" i="3"/>
  <c r="R232" i="3"/>
  <c r="P232" i="3"/>
  <c r="BK232" i="3"/>
  <c r="J232" i="3"/>
  <c r="BI230" i="3"/>
  <c r="BH230" i="3"/>
  <c r="BG230" i="3"/>
  <c r="BF230" i="3"/>
  <c r="BE230" i="3"/>
  <c r="T230" i="3"/>
  <c r="R230" i="3"/>
  <c r="P230" i="3"/>
  <c r="BK230" i="3"/>
  <c r="J230" i="3"/>
  <c r="BI228" i="3"/>
  <c r="BH228" i="3"/>
  <c r="BG228" i="3"/>
  <c r="BF228" i="3"/>
  <c r="BE228" i="3"/>
  <c r="T228" i="3"/>
  <c r="R228" i="3"/>
  <c r="P228" i="3"/>
  <c r="BK228" i="3"/>
  <c r="J228" i="3"/>
  <c r="BI226" i="3"/>
  <c r="BH226" i="3"/>
  <c r="BG226" i="3"/>
  <c r="BF226" i="3"/>
  <c r="BE226" i="3"/>
  <c r="T226" i="3"/>
  <c r="T225" i="3" s="1"/>
  <c r="R226" i="3"/>
  <c r="R225" i="3" s="1"/>
  <c r="P226" i="3"/>
  <c r="P225" i="3" s="1"/>
  <c r="BK226" i="3"/>
  <c r="BK225" i="3" s="1"/>
  <c r="J225" i="3" s="1"/>
  <c r="J67" i="3" s="1"/>
  <c r="J226" i="3"/>
  <c r="BI223" i="3"/>
  <c r="BH223" i="3"/>
  <c r="BG223" i="3"/>
  <c r="BF223" i="3"/>
  <c r="T223" i="3"/>
  <c r="R223" i="3"/>
  <c r="P223" i="3"/>
  <c r="BK223" i="3"/>
  <c r="J223" i="3"/>
  <c r="BE223" i="3" s="1"/>
  <c r="BI221" i="3"/>
  <c r="BH221" i="3"/>
  <c r="BG221" i="3"/>
  <c r="BF221" i="3"/>
  <c r="T221" i="3"/>
  <c r="R221" i="3"/>
  <c r="P221" i="3"/>
  <c r="BK221" i="3"/>
  <c r="J221" i="3"/>
  <c r="BE221" i="3" s="1"/>
  <c r="BI219" i="3"/>
  <c r="BH219" i="3"/>
  <c r="BG219" i="3"/>
  <c r="BF219" i="3"/>
  <c r="T219" i="3"/>
  <c r="R219" i="3"/>
  <c r="P219" i="3"/>
  <c r="BK219" i="3"/>
  <c r="J219" i="3"/>
  <c r="BE219" i="3" s="1"/>
  <c r="BI217" i="3"/>
  <c r="BH217" i="3"/>
  <c r="BG217" i="3"/>
  <c r="BF217" i="3"/>
  <c r="T217" i="3"/>
  <c r="T216" i="3" s="1"/>
  <c r="R217" i="3"/>
  <c r="R216" i="3" s="1"/>
  <c r="P217" i="3"/>
  <c r="P216" i="3" s="1"/>
  <c r="BK217" i="3"/>
  <c r="BK216" i="3" s="1"/>
  <c r="J216" i="3" s="1"/>
  <c r="J66" i="3" s="1"/>
  <c r="J217" i="3"/>
  <c r="BE217" i="3" s="1"/>
  <c r="BI214" i="3"/>
  <c r="BH214" i="3"/>
  <c r="BG214" i="3"/>
  <c r="BF214" i="3"/>
  <c r="BE214" i="3"/>
  <c r="T214" i="3"/>
  <c r="R214" i="3"/>
  <c r="P214" i="3"/>
  <c r="BK214" i="3"/>
  <c r="J214" i="3"/>
  <c r="BI212" i="3"/>
  <c r="BH212" i="3"/>
  <c r="BG212" i="3"/>
  <c r="BF212" i="3"/>
  <c r="BE212" i="3"/>
  <c r="T212" i="3"/>
  <c r="R212" i="3"/>
  <c r="P212" i="3"/>
  <c r="BK212" i="3"/>
  <c r="J212" i="3"/>
  <c r="BI210" i="3"/>
  <c r="BH210" i="3"/>
  <c r="BG210" i="3"/>
  <c r="BF210" i="3"/>
  <c r="BE210" i="3"/>
  <c r="T210" i="3"/>
  <c r="R210" i="3"/>
  <c r="P210" i="3"/>
  <c r="BK210" i="3"/>
  <c r="J210" i="3"/>
  <c r="BI208" i="3"/>
  <c r="BH208" i="3"/>
  <c r="BG208" i="3"/>
  <c r="BF208" i="3"/>
  <c r="BE208" i="3"/>
  <c r="T208" i="3"/>
  <c r="R208" i="3"/>
  <c r="P208" i="3"/>
  <c r="BK208" i="3"/>
  <c r="J208" i="3"/>
  <c r="BI206" i="3"/>
  <c r="BH206" i="3"/>
  <c r="BG206" i="3"/>
  <c r="BF206" i="3"/>
  <c r="BE206" i="3"/>
  <c r="T206" i="3"/>
  <c r="R206" i="3"/>
  <c r="P206" i="3"/>
  <c r="BK206" i="3"/>
  <c r="J206" i="3"/>
  <c r="BI204" i="3"/>
  <c r="BH204" i="3"/>
  <c r="BG204" i="3"/>
  <c r="BF204" i="3"/>
  <c r="BE204" i="3"/>
  <c r="T204" i="3"/>
  <c r="R204" i="3"/>
  <c r="P204" i="3"/>
  <c r="BK204" i="3"/>
  <c r="J204" i="3"/>
  <c r="BI202" i="3"/>
  <c r="BH202" i="3"/>
  <c r="BG202" i="3"/>
  <c r="BF202" i="3"/>
  <c r="BE202" i="3"/>
  <c r="T202" i="3"/>
  <c r="T201" i="3" s="1"/>
  <c r="R202" i="3"/>
  <c r="R201" i="3" s="1"/>
  <c r="P202" i="3"/>
  <c r="P201" i="3" s="1"/>
  <c r="BK202" i="3"/>
  <c r="BK201" i="3" s="1"/>
  <c r="J201" i="3" s="1"/>
  <c r="J65" i="3" s="1"/>
  <c r="J202" i="3"/>
  <c r="BI199" i="3"/>
  <c r="BH199" i="3"/>
  <c r="BG199" i="3"/>
  <c r="BF199" i="3"/>
  <c r="T199" i="3"/>
  <c r="R199" i="3"/>
  <c r="P199" i="3"/>
  <c r="BK199" i="3"/>
  <c r="J199" i="3"/>
  <c r="BE199" i="3" s="1"/>
  <c r="BI197" i="3"/>
  <c r="BH197" i="3"/>
  <c r="BG197" i="3"/>
  <c r="BF197" i="3"/>
  <c r="T197" i="3"/>
  <c r="R197" i="3"/>
  <c r="P197" i="3"/>
  <c r="BK197" i="3"/>
  <c r="J197" i="3"/>
  <c r="BE197" i="3" s="1"/>
  <c r="BI195" i="3"/>
  <c r="BH195" i="3"/>
  <c r="BG195" i="3"/>
  <c r="BF195" i="3"/>
  <c r="T195" i="3"/>
  <c r="R195" i="3"/>
  <c r="P195" i="3"/>
  <c r="BK195" i="3"/>
  <c r="J195" i="3"/>
  <c r="BE195" i="3" s="1"/>
  <c r="BI193" i="3"/>
  <c r="BH193" i="3"/>
  <c r="BG193" i="3"/>
  <c r="BF193" i="3"/>
  <c r="T193" i="3"/>
  <c r="R193" i="3"/>
  <c r="P193" i="3"/>
  <c r="BK193" i="3"/>
  <c r="J193" i="3"/>
  <c r="BE193" i="3" s="1"/>
  <c r="BI191" i="3"/>
  <c r="BH191" i="3"/>
  <c r="BG191" i="3"/>
  <c r="BF191" i="3"/>
  <c r="T191" i="3"/>
  <c r="R191" i="3"/>
  <c r="P191" i="3"/>
  <c r="BK191" i="3"/>
  <c r="J191" i="3"/>
  <c r="BE191" i="3" s="1"/>
  <c r="BI189" i="3"/>
  <c r="BH189" i="3"/>
  <c r="BG189" i="3"/>
  <c r="BF189" i="3"/>
  <c r="T189" i="3"/>
  <c r="R189" i="3"/>
  <c r="P189" i="3"/>
  <c r="BK189" i="3"/>
  <c r="J189" i="3"/>
  <c r="BE189" i="3" s="1"/>
  <c r="BI187" i="3"/>
  <c r="BH187" i="3"/>
  <c r="BG187" i="3"/>
  <c r="BF187" i="3"/>
  <c r="T187" i="3"/>
  <c r="R187" i="3"/>
  <c r="P187" i="3"/>
  <c r="BK187" i="3"/>
  <c r="J187" i="3"/>
  <c r="BE187" i="3" s="1"/>
  <c r="BI185" i="3"/>
  <c r="BH185" i="3"/>
  <c r="BG185" i="3"/>
  <c r="BF185" i="3"/>
  <c r="T185" i="3"/>
  <c r="R185" i="3"/>
  <c r="P185" i="3"/>
  <c r="BK185" i="3"/>
  <c r="J185" i="3"/>
  <c r="BE185" i="3" s="1"/>
  <c r="BI183" i="3"/>
  <c r="BH183" i="3"/>
  <c r="BG183" i="3"/>
  <c r="BF183" i="3"/>
  <c r="T183" i="3"/>
  <c r="R183" i="3"/>
  <c r="P183" i="3"/>
  <c r="BK183" i="3"/>
  <c r="J183" i="3"/>
  <c r="BE183" i="3" s="1"/>
  <c r="BI181" i="3"/>
  <c r="BH181" i="3"/>
  <c r="BG181" i="3"/>
  <c r="BF181" i="3"/>
  <c r="T181" i="3"/>
  <c r="R181" i="3"/>
  <c r="P181" i="3"/>
  <c r="BK181" i="3"/>
  <c r="J181" i="3"/>
  <c r="BE181" i="3" s="1"/>
  <c r="BI179" i="3"/>
  <c r="BH179" i="3"/>
  <c r="BG179" i="3"/>
  <c r="BF179" i="3"/>
  <c r="T179" i="3"/>
  <c r="R179" i="3"/>
  <c r="P179" i="3"/>
  <c r="BK179" i="3"/>
  <c r="J179" i="3"/>
  <c r="BE179" i="3" s="1"/>
  <c r="BI177" i="3"/>
  <c r="BH177" i="3"/>
  <c r="BG177" i="3"/>
  <c r="BF177" i="3"/>
  <c r="T177" i="3"/>
  <c r="R177" i="3"/>
  <c r="P177" i="3"/>
  <c r="BK177" i="3"/>
  <c r="J177" i="3"/>
  <c r="BE177" i="3" s="1"/>
  <c r="BI175" i="3"/>
  <c r="BH175" i="3"/>
  <c r="BG175" i="3"/>
  <c r="BF175" i="3"/>
  <c r="T175" i="3"/>
  <c r="R175" i="3"/>
  <c r="P175" i="3"/>
  <c r="BK175" i="3"/>
  <c r="J175" i="3"/>
  <c r="BE175" i="3" s="1"/>
  <c r="BI173" i="3"/>
  <c r="BH173" i="3"/>
  <c r="BG173" i="3"/>
  <c r="BF173" i="3"/>
  <c r="T173" i="3"/>
  <c r="T172" i="3" s="1"/>
  <c r="R173" i="3"/>
  <c r="R172" i="3" s="1"/>
  <c r="P173" i="3"/>
  <c r="P172" i="3" s="1"/>
  <c r="BK173" i="3"/>
  <c r="BK172" i="3" s="1"/>
  <c r="J172" i="3" s="1"/>
  <c r="J64" i="3" s="1"/>
  <c r="J173" i="3"/>
  <c r="BE173" i="3" s="1"/>
  <c r="BI170" i="3"/>
  <c r="BH170" i="3"/>
  <c r="BG170" i="3"/>
  <c r="BF170" i="3"/>
  <c r="BE170" i="3"/>
  <c r="T170" i="3"/>
  <c r="R170" i="3"/>
  <c r="P170" i="3"/>
  <c r="BK170" i="3"/>
  <c r="J170" i="3"/>
  <c r="BI168" i="3"/>
  <c r="BH168" i="3"/>
  <c r="BG168" i="3"/>
  <c r="BF168" i="3"/>
  <c r="BE168" i="3"/>
  <c r="T168" i="3"/>
  <c r="R168" i="3"/>
  <c r="P168" i="3"/>
  <c r="BK168" i="3"/>
  <c r="J168" i="3"/>
  <c r="BI166" i="3"/>
  <c r="BH166" i="3"/>
  <c r="BG166" i="3"/>
  <c r="BF166" i="3"/>
  <c r="BE166" i="3"/>
  <c r="T166" i="3"/>
  <c r="R166" i="3"/>
  <c r="P166" i="3"/>
  <c r="BK166" i="3"/>
  <c r="J166" i="3"/>
  <c r="BI164" i="3"/>
  <c r="BH164" i="3"/>
  <c r="BG164" i="3"/>
  <c r="BF164" i="3"/>
  <c r="BE164" i="3"/>
  <c r="T164" i="3"/>
  <c r="R164" i="3"/>
  <c r="P164" i="3"/>
  <c r="BK164" i="3"/>
  <c r="J164" i="3"/>
  <c r="BI162" i="3"/>
  <c r="BH162" i="3"/>
  <c r="BG162" i="3"/>
  <c r="BF162" i="3"/>
  <c r="BE162" i="3"/>
  <c r="T162" i="3"/>
  <c r="R162" i="3"/>
  <c r="P162" i="3"/>
  <c r="BK162" i="3"/>
  <c r="J162" i="3"/>
  <c r="BI160" i="3"/>
  <c r="BH160" i="3"/>
  <c r="BG160" i="3"/>
  <c r="BF160" i="3"/>
  <c r="BE160" i="3"/>
  <c r="T160" i="3"/>
  <c r="R160" i="3"/>
  <c r="P160" i="3"/>
  <c r="BK160" i="3"/>
  <c r="J160" i="3"/>
  <c r="BI158" i="3"/>
  <c r="BH158" i="3"/>
  <c r="BG158" i="3"/>
  <c r="BF158" i="3"/>
  <c r="BE158" i="3"/>
  <c r="T158" i="3"/>
  <c r="R158" i="3"/>
  <c r="P158" i="3"/>
  <c r="BK158" i="3"/>
  <c r="J158" i="3"/>
  <c r="BI156" i="3"/>
  <c r="BH156" i="3"/>
  <c r="BG156" i="3"/>
  <c r="BF156" i="3"/>
  <c r="BE156" i="3"/>
  <c r="T156" i="3"/>
  <c r="T155" i="3" s="1"/>
  <c r="R156" i="3"/>
  <c r="R155" i="3" s="1"/>
  <c r="P156" i="3"/>
  <c r="P155" i="3" s="1"/>
  <c r="BK156" i="3"/>
  <c r="BK155" i="3" s="1"/>
  <c r="J155" i="3" s="1"/>
  <c r="J63" i="3" s="1"/>
  <c r="J156" i="3"/>
  <c r="BI153" i="3"/>
  <c r="BH153" i="3"/>
  <c r="BG153" i="3"/>
  <c r="BF153" i="3"/>
  <c r="T153" i="3"/>
  <c r="R153" i="3"/>
  <c r="P153" i="3"/>
  <c r="BK153" i="3"/>
  <c r="J153" i="3"/>
  <c r="BE153" i="3" s="1"/>
  <c r="BI151" i="3"/>
  <c r="BH151" i="3"/>
  <c r="BG151" i="3"/>
  <c r="BF151" i="3"/>
  <c r="T151" i="3"/>
  <c r="R151" i="3"/>
  <c r="P151" i="3"/>
  <c r="BK151" i="3"/>
  <c r="J151" i="3"/>
  <c r="BE151" i="3" s="1"/>
  <c r="BI149" i="3"/>
  <c r="BH149" i="3"/>
  <c r="BG149" i="3"/>
  <c r="BF149" i="3"/>
  <c r="T149" i="3"/>
  <c r="R149" i="3"/>
  <c r="P149" i="3"/>
  <c r="BK149" i="3"/>
  <c r="J149" i="3"/>
  <c r="BE149" i="3" s="1"/>
  <c r="BI147" i="3"/>
  <c r="BH147" i="3"/>
  <c r="BG147" i="3"/>
  <c r="BF147" i="3"/>
  <c r="T147" i="3"/>
  <c r="R147" i="3"/>
  <c r="P147" i="3"/>
  <c r="BK147" i="3"/>
  <c r="J147" i="3"/>
  <c r="BE147" i="3" s="1"/>
  <c r="BI145" i="3"/>
  <c r="BH145" i="3"/>
  <c r="BG145" i="3"/>
  <c r="BF145" i="3"/>
  <c r="T145" i="3"/>
  <c r="R145" i="3"/>
  <c r="P145" i="3"/>
  <c r="BK145" i="3"/>
  <c r="J145" i="3"/>
  <c r="BE145" i="3" s="1"/>
  <c r="BI143" i="3"/>
  <c r="BH143" i="3"/>
  <c r="BG143" i="3"/>
  <c r="BF143" i="3"/>
  <c r="T143" i="3"/>
  <c r="R143" i="3"/>
  <c r="P143" i="3"/>
  <c r="BK143" i="3"/>
  <c r="J143" i="3"/>
  <c r="BE143" i="3" s="1"/>
  <c r="BI141" i="3"/>
  <c r="BH141" i="3"/>
  <c r="BG141" i="3"/>
  <c r="BF141" i="3"/>
  <c r="T141" i="3"/>
  <c r="R141" i="3"/>
  <c r="P141" i="3"/>
  <c r="BK141" i="3"/>
  <c r="J141" i="3"/>
  <c r="BE141" i="3" s="1"/>
  <c r="BI139" i="3"/>
  <c r="BH139" i="3"/>
  <c r="BG139" i="3"/>
  <c r="BF139" i="3"/>
  <c r="T139" i="3"/>
  <c r="R139" i="3"/>
  <c r="P139" i="3"/>
  <c r="BK139" i="3"/>
  <c r="J139" i="3"/>
  <c r="BE139" i="3" s="1"/>
  <c r="BI137" i="3"/>
  <c r="BH137" i="3"/>
  <c r="BG137" i="3"/>
  <c r="BF137" i="3"/>
  <c r="T137" i="3"/>
  <c r="R137" i="3"/>
  <c r="P137" i="3"/>
  <c r="BK137" i="3"/>
  <c r="J137" i="3"/>
  <c r="BE137" i="3" s="1"/>
  <c r="BI135" i="3"/>
  <c r="BH135" i="3"/>
  <c r="BG135" i="3"/>
  <c r="BF135" i="3"/>
  <c r="T135" i="3"/>
  <c r="R135" i="3"/>
  <c r="P135" i="3"/>
  <c r="BK135" i="3"/>
  <c r="J135" i="3"/>
  <c r="BE135" i="3" s="1"/>
  <c r="BI133" i="3"/>
  <c r="BH133" i="3"/>
  <c r="BG133" i="3"/>
  <c r="BF133" i="3"/>
  <c r="T133" i="3"/>
  <c r="R133" i="3"/>
  <c r="P133" i="3"/>
  <c r="BK133" i="3"/>
  <c r="J133" i="3"/>
  <c r="BE133" i="3" s="1"/>
  <c r="BI131" i="3"/>
  <c r="BH131" i="3"/>
  <c r="BG131" i="3"/>
  <c r="BF131" i="3"/>
  <c r="BE131" i="3"/>
  <c r="T131" i="3"/>
  <c r="R131" i="3"/>
  <c r="P131" i="3"/>
  <c r="BK131" i="3"/>
  <c r="J131" i="3"/>
  <c r="BI129" i="3"/>
  <c r="BH129" i="3"/>
  <c r="BG129" i="3"/>
  <c r="BF129" i="3"/>
  <c r="T129" i="3"/>
  <c r="R129" i="3"/>
  <c r="P129" i="3"/>
  <c r="BK129" i="3"/>
  <c r="J129" i="3"/>
  <c r="BE129" i="3" s="1"/>
  <c r="BI127" i="3"/>
  <c r="BH127" i="3"/>
  <c r="BG127" i="3"/>
  <c r="BF127" i="3"/>
  <c r="T127" i="3"/>
  <c r="R127" i="3"/>
  <c r="P127" i="3"/>
  <c r="BK127" i="3"/>
  <c r="J127" i="3"/>
  <c r="BE127" i="3" s="1"/>
  <c r="BI125" i="3"/>
  <c r="BH125" i="3"/>
  <c r="BG125" i="3"/>
  <c r="BF125" i="3"/>
  <c r="T125" i="3"/>
  <c r="R125" i="3"/>
  <c r="P125" i="3"/>
  <c r="BK125" i="3"/>
  <c r="J125" i="3"/>
  <c r="BE125" i="3" s="1"/>
  <c r="BI123" i="3"/>
  <c r="BH123" i="3"/>
  <c r="BG123" i="3"/>
  <c r="BF123" i="3"/>
  <c r="BE123" i="3"/>
  <c r="T123" i="3"/>
  <c r="T122" i="3" s="1"/>
  <c r="R123" i="3"/>
  <c r="R122" i="3" s="1"/>
  <c r="P123" i="3"/>
  <c r="P122" i="3" s="1"/>
  <c r="BK123" i="3"/>
  <c r="BK122" i="3" s="1"/>
  <c r="J122" i="3" s="1"/>
  <c r="J62" i="3" s="1"/>
  <c r="J123" i="3"/>
  <c r="BI120" i="3"/>
  <c r="BH120" i="3"/>
  <c r="BG120" i="3"/>
  <c r="BF120" i="3"/>
  <c r="BE120" i="3"/>
  <c r="T120" i="3"/>
  <c r="R120" i="3"/>
  <c r="P120" i="3"/>
  <c r="BK120" i="3"/>
  <c r="J120" i="3"/>
  <c r="BI118" i="3"/>
  <c r="BH118" i="3"/>
  <c r="BG118" i="3"/>
  <c r="BF118" i="3"/>
  <c r="T118" i="3"/>
  <c r="R118" i="3"/>
  <c r="P118" i="3"/>
  <c r="BK118" i="3"/>
  <c r="J118" i="3"/>
  <c r="BE118" i="3" s="1"/>
  <c r="BI116" i="3"/>
  <c r="BH116" i="3"/>
  <c r="BG116" i="3"/>
  <c r="BF116" i="3"/>
  <c r="BE116" i="3"/>
  <c r="T116" i="3"/>
  <c r="R116" i="3"/>
  <c r="P116" i="3"/>
  <c r="BK116" i="3"/>
  <c r="J116" i="3"/>
  <c r="BI114" i="3"/>
  <c r="BH114" i="3"/>
  <c r="BG114" i="3"/>
  <c r="BF114" i="3"/>
  <c r="BE114" i="3"/>
  <c r="T114" i="3"/>
  <c r="R114" i="3"/>
  <c r="P114" i="3"/>
  <c r="BK114" i="3"/>
  <c r="J114" i="3"/>
  <c r="BI112" i="3"/>
  <c r="BH112" i="3"/>
  <c r="BG112" i="3"/>
  <c r="BF112" i="3"/>
  <c r="BE112" i="3"/>
  <c r="T112" i="3"/>
  <c r="R112" i="3"/>
  <c r="P112" i="3"/>
  <c r="BK112" i="3"/>
  <c r="J112" i="3"/>
  <c r="BI110" i="3"/>
  <c r="BH110" i="3"/>
  <c r="BG110" i="3"/>
  <c r="BF110" i="3"/>
  <c r="BE110" i="3"/>
  <c r="T110" i="3"/>
  <c r="R110" i="3"/>
  <c r="P110" i="3"/>
  <c r="BK110" i="3"/>
  <c r="J110" i="3"/>
  <c r="BI108" i="3"/>
  <c r="BH108" i="3"/>
  <c r="BG108" i="3"/>
  <c r="BF108" i="3"/>
  <c r="BE108" i="3"/>
  <c r="T108" i="3"/>
  <c r="R108" i="3"/>
  <c r="P108" i="3"/>
  <c r="BK108" i="3"/>
  <c r="J108" i="3"/>
  <c r="BI106" i="3"/>
  <c r="BH106" i="3"/>
  <c r="BG106" i="3"/>
  <c r="BF106" i="3"/>
  <c r="BE106" i="3"/>
  <c r="T106" i="3"/>
  <c r="R106" i="3"/>
  <c r="P106" i="3"/>
  <c r="BK106" i="3"/>
  <c r="J106" i="3"/>
  <c r="BI104" i="3"/>
  <c r="BH104" i="3"/>
  <c r="BG104" i="3"/>
  <c r="BF104" i="3"/>
  <c r="BE104" i="3"/>
  <c r="T104" i="3"/>
  <c r="R104" i="3"/>
  <c r="P104" i="3"/>
  <c r="BK104" i="3"/>
  <c r="J104" i="3"/>
  <c r="BI102" i="3"/>
  <c r="BH102" i="3"/>
  <c r="BG102" i="3"/>
  <c r="BF102" i="3"/>
  <c r="BE102" i="3"/>
  <c r="T102" i="3"/>
  <c r="R102" i="3"/>
  <c r="P102" i="3"/>
  <c r="BK102" i="3"/>
  <c r="J102" i="3"/>
  <c r="BI100" i="3"/>
  <c r="BH100" i="3"/>
  <c r="BG100" i="3"/>
  <c r="BF100" i="3"/>
  <c r="BE100" i="3"/>
  <c r="T100" i="3"/>
  <c r="R100" i="3"/>
  <c r="P100" i="3"/>
  <c r="BK100" i="3"/>
  <c r="J100" i="3"/>
  <c r="BI98" i="3"/>
  <c r="BH98" i="3"/>
  <c r="BG98" i="3"/>
  <c r="BF98" i="3"/>
  <c r="BE98" i="3"/>
  <c r="T98" i="3"/>
  <c r="R98" i="3"/>
  <c r="P98" i="3"/>
  <c r="BK98" i="3"/>
  <c r="J98" i="3"/>
  <c r="BI96" i="3"/>
  <c r="BH96" i="3"/>
  <c r="BG96" i="3"/>
  <c r="BF96" i="3"/>
  <c r="BE96" i="3"/>
  <c r="T96" i="3"/>
  <c r="R96" i="3"/>
  <c r="P96" i="3"/>
  <c r="BK96" i="3"/>
  <c r="J96" i="3"/>
  <c r="BI94" i="3"/>
  <c r="F36" i="3" s="1"/>
  <c r="BD54" i="1" s="1"/>
  <c r="BH94" i="3"/>
  <c r="F35" i="3" s="1"/>
  <c r="BC54" i="1" s="1"/>
  <c r="BG94" i="3"/>
  <c r="F34" i="3" s="1"/>
  <c r="BB54" i="1" s="1"/>
  <c r="BF94" i="3"/>
  <c r="J33" i="3" s="1"/>
  <c r="AW54" i="1" s="1"/>
  <c r="BE94" i="3"/>
  <c r="F32" i="3" s="1"/>
  <c r="AZ54" i="1" s="1"/>
  <c r="T94" i="3"/>
  <c r="T93" i="3" s="1"/>
  <c r="T92" i="3" s="1"/>
  <c r="R94" i="3"/>
  <c r="R93" i="3" s="1"/>
  <c r="R92" i="3" s="1"/>
  <c r="P94" i="3"/>
  <c r="P93" i="3" s="1"/>
  <c r="BK94" i="3"/>
  <c r="BK93" i="3" s="1"/>
  <c r="J94" i="3"/>
  <c r="J88" i="3"/>
  <c r="F88" i="3"/>
  <c r="J86" i="3"/>
  <c r="F86" i="3"/>
  <c r="E84" i="3"/>
  <c r="F56" i="3"/>
  <c r="J55" i="3"/>
  <c r="F55" i="3"/>
  <c r="F53" i="3"/>
  <c r="E51" i="3"/>
  <c r="J20" i="3"/>
  <c r="E20" i="3"/>
  <c r="F89" i="3" s="1"/>
  <c r="J19" i="3"/>
  <c r="J14" i="3"/>
  <c r="J53" i="3" s="1"/>
  <c r="E7" i="3"/>
  <c r="E47" i="3" s="1"/>
  <c r="AY53" i="1"/>
  <c r="AX53" i="1"/>
  <c r="BI398" i="2"/>
  <c r="BH398" i="2"/>
  <c r="BG398" i="2"/>
  <c r="BF398" i="2"/>
  <c r="T398" i="2"/>
  <c r="R398" i="2"/>
  <c r="P398" i="2"/>
  <c r="BK398" i="2"/>
  <c r="J398" i="2"/>
  <c r="BE398" i="2" s="1"/>
  <c r="BI385" i="2"/>
  <c r="BH385" i="2"/>
  <c r="BG385" i="2"/>
  <c r="BF385" i="2"/>
  <c r="T385" i="2"/>
  <c r="R385" i="2"/>
  <c r="P385" i="2"/>
  <c r="BK385" i="2"/>
  <c r="J385" i="2"/>
  <c r="BE385" i="2" s="1"/>
  <c r="BI382" i="2"/>
  <c r="BH382" i="2"/>
  <c r="BG382" i="2"/>
  <c r="BF382" i="2"/>
  <c r="T382" i="2"/>
  <c r="R382" i="2"/>
  <c r="P382" i="2"/>
  <c r="BK382" i="2"/>
  <c r="J382" i="2"/>
  <c r="BE382" i="2" s="1"/>
  <c r="BI378" i="2"/>
  <c r="BH378" i="2"/>
  <c r="BG378" i="2"/>
  <c r="BF378" i="2"/>
  <c r="T378" i="2"/>
  <c r="R378" i="2"/>
  <c r="P378" i="2"/>
  <c r="BK378" i="2"/>
  <c r="J378" i="2"/>
  <c r="BE378" i="2" s="1"/>
  <c r="BI359" i="2"/>
  <c r="BH359" i="2"/>
  <c r="BG359" i="2"/>
  <c r="BF359" i="2"/>
  <c r="T359" i="2"/>
  <c r="R359" i="2"/>
  <c r="P359" i="2"/>
  <c r="BK359" i="2"/>
  <c r="J359" i="2"/>
  <c r="BE359" i="2" s="1"/>
  <c r="BI339" i="2"/>
  <c r="BH339" i="2"/>
  <c r="BG339" i="2"/>
  <c r="BF339" i="2"/>
  <c r="T339" i="2"/>
  <c r="R339" i="2"/>
  <c r="P339" i="2"/>
  <c r="BK339" i="2"/>
  <c r="J339" i="2"/>
  <c r="BE339" i="2" s="1"/>
  <c r="BI331" i="2"/>
  <c r="BH331" i="2"/>
  <c r="BG331" i="2"/>
  <c r="BF331" i="2"/>
  <c r="T331" i="2"/>
  <c r="T330" i="2" s="1"/>
  <c r="R331" i="2"/>
  <c r="R330" i="2" s="1"/>
  <c r="P331" i="2"/>
  <c r="P330" i="2" s="1"/>
  <c r="BK331" i="2"/>
  <c r="BK330" i="2" s="1"/>
  <c r="J330" i="2" s="1"/>
  <c r="J73" i="2" s="1"/>
  <c r="J331" i="2"/>
  <c r="BE331" i="2" s="1"/>
  <c r="BI327" i="2"/>
  <c r="BH327" i="2"/>
  <c r="BG327" i="2"/>
  <c r="BF327" i="2"/>
  <c r="BE327" i="2"/>
  <c r="T327" i="2"/>
  <c r="R327" i="2"/>
  <c r="P327" i="2"/>
  <c r="BK327" i="2"/>
  <c r="J327" i="2"/>
  <c r="BI324" i="2"/>
  <c r="BH324" i="2"/>
  <c r="BG324" i="2"/>
  <c r="BF324" i="2"/>
  <c r="BE324" i="2"/>
  <c r="T324" i="2"/>
  <c r="R324" i="2"/>
  <c r="P324" i="2"/>
  <c r="BK324" i="2"/>
  <c r="J324" i="2"/>
  <c r="BI322" i="2"/>
  <c r="BH322" i="2"/>
  <c r="BG322" i="2"/>
  <c r="BF322" i="2"/>
  <c r="BE322" i="2"/>
  <c r="T322" i="2"/>
  <c r="R322" i="2"/>
  <c r="P322" i="2"/>
  <c r="BK322" i="2"/>
  <c r="J322" i="2"/>
  <c r="BI320" i="2"/>
  <c r="BH320" i="2"/>
  <c r="BG320" i="2"/>
  <c r="BF320" i="2"/>
  <c r="BE320" i="2"/>
  <c r="T320" i="2"/>
  <c r="R320" i="2"/>
  <c r="P320" i="2"/>
  <c r="BK320" i="2"/>
  <c r="J320" i="2"/>
  <c r="BI317" i="2"/>
  <c r="BH317" i="2"/>
  <c r="BG317" i="2"/>
  <c r="BF317" i="2"/>
  <c r="BE317" i="2"/>
  <c r="T317" i="2"/>
  <c r="R317" i="2"/>
  <c r="P317" i="2"/>
  <c r="BK317" i="2"/>
  <c r="J317" i="2"/>
  <c r="BI314" i="2"/>
  <c r="BH314" i="2"/>
  <c r="BG314" i="2"/>
  <c r="BF314" i="2"/>
  <c r="BE314" i="2"/>
  <c r="T314" i="2"/>
  <c r="T313" i="2" s="1"/>
  <c r="R314" i="2"/>
  <c r="R313" i="2" s="1"/>
  <c r="P314" i="2"/>
  <c r="P313" i="2" s="1"/>
  <c r="BK314" i="2"/>
  <c r="BK313" i="2" s="1"/>
  <c r="J313" i="2" s="1"/>
  <c r="J72" i="2" s="1"/>
  <c r="J314" i="2"/>
  <c r="BI310" i="2"/>
  <c r="BH310" i="2"/>
  <c r="BG310" i="2"/>
  <c r="BF310" i="2"/>
  <c r="T310" i="2"/>
  <c r="R310" i="2"/>
  <c r="P310" i="2"/>
  <c r="BK310" i="2"/>
  <c r="J310" i="2"/>
  <c r="BE310" i="2" s="1"/>
  <c r="BI306" i="2"/>
  <c r="BH306" i="2"/>
  <c r="BG306" i="2"/>
  <c r="BF306" i="2"/>
  <c r="T306" i="2"/>
  <c r="R306" i="2"/>
  <c r="P306" i="2"/>
  <c r="BK306" i="2"/>
  <c r="J306" i="2"/>
  <c r="BE306" i="2" s="1"/>
  <c r="BI301" i="2"/>
  <c r="BH301" i="2"/>
  <c r="BG301" i="2"/>
  <c r="BF301" i="2"/>
  <c r="T301" i="2"/>
  <c r="R301" i="2"/>
  <c r="P301" i="2"/>
  <c r="BK301" i="2"/>
  <c r="J301" i="2"/>
  <c r="BE301" i="2" s="1"/>
  <c r="BI298" i="2"/>
  <c r="BH298" i="2"/>
  <c r="BG298" i="2"/>
  <c r="BF298" i="2"/>
  <c r="T298" i="2"/>
  <c r="R298" i="2"/>
  <c r="P298" i="2"/>
  <c r="BK298" i="2"/>
  <c r="J298" i="2"/>
  <c r="BE298" i="2" s="1"/>
  <c r="BI295" i="2"/>
  <c r="BH295" i="2"/>
  <c r="BG295" i="2"/>
  <c r="BF295" i="2"/>
  <c r="T295" i="2"/>
  <c r="R295" i="2"/>
  <c r="P295" i="2"/>
  <c r="BK295" i="2"/>
  <c r="J295" i="2"/>
  <c r="BE295" i="2" s="1"/>
  <c r="BI291" i="2"/>
  <c r="BH291" i="2"/>
  <c r="BG291" i="2"/>
  <c r="BF291" i="2"/>
  <c r="T291" i="2"/>
  <c r="R291" i="2"/>
  <c r="P291" i="2"/>
  <c r="BK291" i="2"/>
  <c r="J291" i="2"/>
  <c r="BE291" i="2" s="1"/>
  <c r="BI288" i="2"/>
  <c r="BH288" i="2"/>
  <c r="BG288" i="2"/>
  <c r="BF288" i="2"/>
  <c r="T288" i="2"/>
  <c r="R288" i="2"/>
  <c r="P288" i="2"/>
  <c r="BK288" i="2"/>
  <c r="J288" i="2"/>
  <c r="BE288" i="2" s="1"/>
  <c r="BI284" i="2"/>
  <c r="BH284" i="2"/>
  <c r="BG284" i="2"/>
  <c r="BF284" i="2"/>
  <c r="T284" i="2"/>
  <c r="T283" i="2" s="1"/>
  <c r="R284" i="2"/>
  <c r="R283" i="2" s="1"/>
  <c r="P284" i="2"/>
  <c r="P283" i="2" s="1"/>
  <c r="BK284" i="2"/>
  <c r="BK283" i="2" s="1"/>
  <c r="J283" i="2" s="1"/>
  <c r="J71" i="2" s="1"/>
  <c r="J284" i="2"/>
  <c r="BE284" i="2" s="1"/>
  <c r="BI277" i="2"/>
  <c r="BH277" i="2"/>
  <c r="BG277" i="2"/>
  <c r="BF277" i="2"/>
  <c r="BE277" i="2"/>
  <c r="T277" i="2"/>
  <c r="T276" i="2" s="1"/>
  <c r="R277" i="2"/>
  <c r="R276" i="2" s="1"/>
  <c r="P277" i="2"/>
  <c r="P276" i="2" s="1"/>
  <c r="BK277" i="2"/>
  <c r="BK276" i="2" s="1"/>
  <c r="J276" i="2" s="1"/>
  <c r="J70" i="2" s="1"/>
  <c r="J277" i="2"/>
  <c r="BI273" i="2"/>
  <c r="BH273" i="2"/>
  <c r="BG273" i="2"/>
  <c r="BF273" i="2"/>
  <c r="T273" i="2"/>
  <c r="R273" i="2"/>
  <c r="P273" i="2"/>
  <c r="BK273" i="2"/>
  <c r="J273" i="2"/>
  <c r="BE273" i="2" s="1"/>
  <c r="BI271" i="2"/>
  <c r="BH271" i="2"/>
  <c r="BG271" i="2"/>
  <c r="BF271" i="2"/>
  <c r="BE271" i="2"/>
  <c r="T271" i="2"/>
  <c r="R271" i="2"/>
  <c r="P271" i="2"/>
  <c r="BK271" i="2"/>
  <c r="J271" i="2"/>
  <c r="BI269" i="2"/>
  <c r="BH269" i="2"/>
  <c r="BG269" i="2"/>
  <c r="BF269" i="2"/>
  <c r="T269" i="2"/>
  <c r="R269" i="2"/>
  <c r="P269" i="2"/>
  <c r="BK269" i="2"/>
  <c r="J269" i="2"/>
  <c r="BE269" i="2" s="1"/>
  <c r="BI267" i="2"/>
  <c r="BH267" i="2"/>
  <c r="BG267" i="2"/>
  <c r="BF267" i="2"/>
  <c r="BE267" i="2"/>
  <c r="T267" i="2"/>
  <c r="R267" i="2"/>
  <c r="P267" i="2"/>
  <c r="BK267" i="2"/>
  <c r="J267" i="2"/>
  <c r="BI265" i="2"/>
  <c r="BH265" i="2"/>
  <c r="BG265" i="2"/>
  <c r="BF265" i="2"/>
  <c r="T265" i="2"/>
  <c r="R265" i="2"/>
  <c r="P265" i="2"/>
  <c r="BK265" i="2"/>
  <c r="J265" i="2"/>
  <c r="BE265" i="2" s="1"/>
  <c r="BI262" i="2"/>
  <c r="BH262" i="2"/>
  <c r="BG262" i="2"/>
  <c r="BF262" i="2"/>
  <c r="BE262" i="2"/>
  <c r="T262" i="2"/>
  <c r="R262" i="2"/>
  <c r="P262" i="2"/>
  <c r="BK262" i="2"/>
  <c r="J262" i="2"/>
  <c r="BI260" i="2"/>
  <c r="BH260" i="2"/>
  <c r="BG260" i="2"/>
  <c r="BF260" i="2"/>
  <c r="BE260" i="2"/>
  <c r="T260" i="2"/>
  <c r="T259" i="2" s="1"/>
  <c r="R260" i="2"/>
  <c r="R259" i="2" s="1"/>
  <c r="P260" i="2"/>
  <c r="P259" i="2" s="1"/>
  <c r="BK260" i="2"/>
  <c r="BK259" i="2" s="1"/>
  <c r="J259" i="2" s="1"/>
  <c r="J69" i="2" s="1"/>
  <c r="J260" i="2"/>
  <c r="BI256" i="2"/>
  <c r="BH256" i="2"/>
  <c r="BG256" i="2"/>
  <c r="BF256" i="2"/>
  <c r="T256" i="2"/>
  <c r="R256" i="2"/>
  <c r="P256" i="2"/>
  <c r="BK256" i="2"/>
  <c r="J256" i="2"/>
  <c r="BE256" i="2" s="1"/>
  <c r="BI252" i="2"/>
  <c r="BH252" i="2"/>
  <c r="BG252" i="2"/>
  <c r="BF252" i="2"/>
  <c r="T252" i="2"/>
  <c r="R252" i="2"/>
  <c r="P252" i="2"/>
  <c r="BK252" i="2"/>
  <c r="J252" i="2"/>
  <c r="BE252" i="2" s="1"/>
  <c r="BI246" i="2"/>
  <c r="BH246" i="2"/>
  <c r="BG246" i="2"/>
  <c r="BF246" i="2"/>
  <c r="T246" i="2"/>
  <c r="R246" i="2"/>
  <c r="P246" i="2"/>
  <c r="BK246" i="2"/>
  <c r="J246" i="2"/>
  <c r="BE246" i="2" s="1"/>
  <c r="BI240" i="2"/>
  <c r="BH240" i="2"/>
  <c r="BG240" i="2"/>
  <c r="BF240" i="2"/>
  <c r="BE240" i="2"/>
  <c r="T240" i="2"/>
  <c r="R240" i="2"/>
  <c r="P240" i="2"/>
  <c r="BK240" i="2"/>
  <c r="J240" i="2"/>
  <c r="BI234" i="2"/>
  <c r="BH234" i="2"/>
  <c r="BG234" i="2"/>
  <c r="BF234" i="2"/>
  <c r="T234" i="2"/>
  <c r="R234" i="2"/>
  <c r="P234" i="2"/>
  <c r="BK234" i="2"/>
  <c r="J234" i="2"/>
  <c r="BE234" i="2" s="1"/>
  <c r="BI229" i="2"/>
  <c r="BH229" i="2"/>
  <c r="BG229" i="2"/>
  <c r="BF229" i="2"/>
  <c r="BE229" i="2"/>
  <c r="T229" i="2"/>
  <c r="R229" i="2"/>
  <c r="P229" i="2"/>
  <c r="BK229" i="2"/>
  <c r="J229" i="2"/>
  <c r="BI224" i="2"/>
  <c r="BH224" i="2"/>
  <c r="BG224" i="2"/>
  <c r="BF224" i="2"/>
  <c r="BE224" i="2"/>
  <c r="T224" i="2"/>
  <c r="R224" i="2"/>
  <c r="P224" i="2"/>
  <c r="BK224" i="2"/>
  <c r="J224" i="2"/>
  <c r="BI220" i="2"/>
  <c r="BH220" i="2"/>
  <c r="BG220" i="2"/>
  <c r="BF220" i="2"/>
  <c r="BE220" i="2"/>
  <c r="T220" i="2"/>
  <c r="R220" i="2"/>
  <c r="P220" i="2"/>
  <c r="BK220" i="2"/>
  <c r="J220" i="2"/>
  <c r="BI217" i="2"/>
  <c r="BH217" i="2"/>
  <c r="BG217" i="2"/>
  <c r="BF217" i="2"/>
  <c r="BE217" i="2"/>
  <c r="T217" i="2"/>
  <c r="T216" i="2" s="1"/>
  <c r="R217" i="2"/>
  <c r="R216" i="2" s="1"/>
  <c r="P217" i="2"/>
  <c r="P216" i="2" s="1"/>
  <c r="BK217" i="2"/>
  <c r="BK216" i="2" s="1"/>
  <c r="J216" i="2" s="1"/>
  <c r="J68" i="2" s="1"/>
  <c r="J217" i="2"/>
  <c r="BI214" i="2"/>
  <c r="BH214" i="2"/>
  <c r="BG214" i="2"/>
  <c r="BF214" i="2"/>
  <c r="T214" i="2"/>
  <c r="T213" i="2" s="1"/>
  <c r="R214" i="2"/>
  <c r="R213" i="2" s="1"/>
  <c r="R212" i="2" s="1"/>
  <c r="P214" i="2"/>
  <c r="P213" i="2" s="1"/>
  <c r="BK214" i="2"/>
  <c r="BK213" i="2" s="1"/>
  <c r="J214" i="2"/>
  <c r="BE214" i="2" s="1"/>
  <c r="BI209" i="2"/>
  <c r="BH209" i="2"/>
  <c r="BG209" i="2"/>
  <c r="BF209" i="2"/>
  <c r="T209" i="2"/>
  <c r="T208" i="2" s="1"/>
  <c r="R209" i="2"/>
  <c r="R208" i="2" s="1"/>
  <c r="P209" i="2"/>
  <c r="P208" i="2" s="1"/>
  <c r="BK209" i="2"/>
  <c r="BK208" i="2" s="1"/>
  <c r="J208" i="2" s="1"/>
  <c r="J65" i="2" s="1"/>
  <c r="J209" i="2"/>
  <c r="BE209" i="2" s="1"/>
  <c r="BI204" i="2"/>
  <c r="BH204" i="2"/>
  <c r="BG204" i="2"/>
  <c r="BF204" i="2"/>
  <c r="BE204" i="2"/>
  <c r="T204" i="2"/>
  <c r="R204" i="2"/>
  <c r="P204" i="2"/>
  <c r="BK204" i="2"/>
  <c r="J204" i="2"/>
  <c r="BI200" i="2"/>
  <c r="BH200" i="2"/>
  <c r="BG200" i="2"/>
  <c r="BF200" i="2"/>
  <c r="BE200" i="2"/>
  <c r="T200" i="2"/>
  <c r="R200" i="2"/>
  <c r="P200" i="2"/>
  <c r="BK200" i="2"/>
  <c r="J200" i="2"/>
  <c r="BI196" i="2"/>
  <c r="BH196" i="2"/>
  <c r="BG196" i="2"/>
  <c r="BF196" i="2"/>
  <c r="BE196" i="2"/>
  <c r="T196" i="2"/>
  <c r="R196" i="2"/>
  <c r="P196" i="2"/>
  <c r="BK196" i="2"/>
  <c r="J196" i="2"/>
  <c r="BI192" i="2"/>
  <c r="BH192" i="2"/>
  <c r="BG192" i="2"/>
  <c r="BF192" i="2"/>
  <c r="BE192" i="2"/>
  <c r="T192" i="2"/>
  <c r="R192" i="2"/>
  <c r="P192" i="2"/>
  <c r="BK192" i="2"/>
  <c r="J192" i="2"/>
  <c r="BI188" i="2"/>
  <c r="BH188" i="2"/>
  <c r="BG188" i="2"/>
  <c r="BF188" i="2"/>
  <c r="BE188" i="2"/>
  <c r="T188" i="2"/>
  <c r="R188" i="2"/>
  <c r="P188" i="2"/>
  <c r="BK188" i="2"/>
  <c r="J188" i="2"/>
  <c r="BI185" i="2"/>
  <c r="BH185" i="2"/>
  <c r="BG185" i="2"/>
  <c r="BF185" i="2"/>
  <c r="BE185" i="2"/>
  <c r="T185" i="2"/>
  <c r="R185" i="2"/>
  <c r="P185" i="2"/>
  <c r="BK185" i="2"/>
  <c r="J185" i="2"/>
  <c r="BI182" i="2"/>
  <c r="BH182" i="2"/>
  <c r="BG182" i="2"/>
  <c r="BF182" i="2"/>
  <c r="BE182" i="2"/>
  <c r="T182" i="2"/>
  <c r="T181" i="2" s="1"/>
  <c r="R182" i="2"/>
  <c r="R181" i="2" s="1"/>
  <c r="P182" i="2"/>
  <c r="P181" i="2" s="1"/>
  <c r="BK182" i="2"/>
  <c r="BK181" i="2" s="1"/>
  <c r="J181" i="2" s="1"/>
  <c r="J64" i="2" s="1"/>
  <c r="J182" i="2"/>
  <c r="BI179" i="2"/>
  <c r="BH179" i="2"/>
  <c r="BG179" i="2"/>
  <c r="BF179" i="2"/>
  <c r="T179" i="2"/>
  <c r="R179" i="2"/>
  <c r="P179" i="2"/>
  <c r="BK179" i="2"/>
  <c r="J179" i="2"/>
  <c r="BE179" i="2" s="1"/>
  <c r="BI175" i="2"/>
  <c r="BH175" i="2"/>
  <c r="BG175" i="2"/>
  <c r="BF175" i="2"/>
  <c r="T175" i="2"/>
  <c r="R175" i="2"/>
  <c r="P175" i="2"/>
  <c r="BK175" i="2"/>
  <c r="J175" i="2"/>
  <c r="BE175" i="2" s="1"/>
  <c r="BI173" i="2"/>
  <c r="BH173" i="2"/>
  <c r="BG173" i="2"/>
  <c r="BF173" i="2"/>
  <c r="T173" i="2"/>
  <c r="R173" i="2"/>
  <c r="P173" i="2"/>
  <c r="BK173" i="2"/>
  <c r="J173" i="2"/>
  <c r="BE173" i="2" s="1"/>
  <c r="BI171" i="2"/>
  <c r="BH171" i="2"/>
  <c r="BG171" i="2"/>
  <c r="BF171" i="2"/>
  <c r="T171" i="2"/>
  <c r="R171" i="2"/>
  <c r="P171" i="2"/>
  <c r="BK171" i="2"/>
  <c r="J171" i="2"/>
  <c r="BE171" i="2" s="1"/>
  <c r="BI169" i="2"/>
  <c r="BH169" i="2"/>
  <c r="BG169" i="2"/>
  <c r="BF169" i="2"/>
  <c r="T169" i="2"/>
  <c r="R169" i="2"/>
  <c r="P169" i="2"/>
  <c r="BK169" i="2"/>
  <c r="J169" i="2"/>
  <c r="BE169" i="2" s="1"/>
  <c r="BI167" i="2"/>
  <c r="BH167" i="2"/>
  <c r="BG167" i="2"/>
  <c r="BF167" i="2"/>
  <c r="BE167" i="2"/>
  <c r="T167" i="2"/>
  <c r="R167" i="2"/>
  <c r="P167" i="2"/>
  <c r="BK167" i="2"/>
  <c r="J167" i="2"/>
  <c r="BI165" i="2"/>
  <c r="BH165" i="2"/>
  <c r="BG165" i="2"/>
  <c r="BF165" i="2"/>
  <c r="T165" i="2"/>
  <c r="R165" i="2"/>
  <c r="P165" i="2"/>
  <c r="BK165" i="2"/>
  <c r="J165" i="2"/>
  <c r="BE165" i="2" s="1"/>
  <c r="BI163" i="2"/>
  <c r="BH163" i="2"/>
  <c r="BG163" i="2"/>
  <c r="BF163" i="2"/>
  <c r="T163" i="2"/>
  <c r="R163" i="2"/>
  <c r="P163" i="2"/>
  <c r="BK163" i="2"/>
  <c r="J163" i="2"/>
  <c r="BE163" i="2" s="1"/>
  <c r="BI161" i="2"/>
  <c r="BH161" i="2"/>
  <c r="BG161" i="2"/>
  <c r="BF161" i="2"/>
  <c r="T161" i="2"/>
  <c r="R161" i="2"/>
  <c r="P161" i="2"/>
  <c r="BK161" i="2"/>
  <c r="J161" i="2"/>
  <c r="BE161" i="2" s="1"/>
  <c r="BI156" i="2"/>
  <c r="BH156" i="2"/>
  <c r="BG156" i="2"/>
  <c r="BF156" i="2"/>
  <c r="BE156" i="2"/>
  <c r="T156" i="2"/>
  <c r="R156" i="2"/>
  <c r="P156" i="2"/>
  <c r="BK156" i="2"/>
  <c r="J156" i="2"/>
  <c r="BI152" i="2"/>
  <c r="BH152" i="2"/>
  <c r="BG152" i="2"/>
  <c r="BF152" i="2"/>
  <c r="T152" i="2"/>
  <c r="R152" i="2"/>
  <c r="P152" i="2"/>
  <c r="BK152" i="2"/>
  <c r="J152" i="2"/>
  <c r="BE152" i="2" s="1"/>
  <c r="BI149" i="2"/>
  <c r="BH149" i="2"/>
  <c r="BG149" i="2"/>
  <c r="BF149" i="2"/>
  <c r="BE149" i="2"/>
  <c r="T149" i="2"/>
  <c r="R149" i="2"/>
  <c r="P149" i="2"/>
  <c r="BK149" i="2"/>
  <c r="J149" i="2"/>
  <c r="BI145" i="2"/>
  <c r="BH145" i="2"/>
  <c r="BG145" i="2"/>
  <c r="BF145" i="2"/>
  <c r="BE145" i="2"/>
  <c r="T145" i="2"/>
  <c r="R145" i="2"/>
  <c r="P145" i="2"/>
  <c r="BK145" i="2"/>
  <c r="J145" i="2"/>
  <c r="BI141" i="2"/>
  <c r="BH141" i="2"/>
  <c r="BG141" i="2"/>
  <c r="BF141" i="2"/>
  <c r="BE141" i="2"/>
  <c r="T141" i="2"/>
  <c r="R141" i="2"/>
  <c r="P141" i="2"/>
  <c r="BK141" i="2"/>
  <c r="J141" i="2"/>
  <c r="BI136" i="2"/>
  <c r="BH136" i="2"/>
  <c r="BG136" i="2"/>
  <c r="BF136" i="2"/>
  <c r="BE136" i="2"/>
  <c r="T136" i="2"/>
  <c r="R136" i="2"/>
  <c r="P136" i="2"/>
  <c r="BK136" i="2"/>
  <c r="J136" i="2"/>
  <c r="BI131" i="2"/>
  <c r="BH131" i="2"/>
  <c r="BG131" i="2"/>
  <c r="BF131" i="2"/>
  <c r="BE131" i="2"/>
  <c r="T131" i="2"/>
  <c r="R131" i="2"/>
  <c r="P131" i="2"/>
  <c r="BK131" i="2"/>
  <c r="J131" i="2"/>
  <c r="BI127" i="2"/>
  <c r="BH127" i="2"/>
  <c r="BG127" i="2"/>
  <c r="BF127" i="2"/>
  <c r="BE127" i="2"/>
  <c r="T127" i="2"/>
  <c r="R127" i="2"/>
  <c r="P127" i="2"/>
  <c r="BK127" i="2"/>
  <c r="J127" i="2"/>
  <c r="BI123" i="2"/>
  <c r="BH123" i="2"/>
  <c r="BG123" i="2"/>
  <c r="BF123" i="2"/>
  <c r="BE123" i="2"/>
  <c r="T123" i="2"/>
  <c r="R123" i="2"/>
  <c r="P123" i="2"/>
  <c r="BK123" i="2"/>
  <c r="J123" i="2"/>
  <c r="BI121" i="2"/>
  <c r="BH121" i="2"/>
  <c r="BG121" i="2"/>
  <c r="BF121" i="2"/>
  <c r="BE121" i="2"/>
  <c r="T121" i="2"/>
  <c r="T120" i="2" s="1"/>
  <c r="R121" i="2"/>
  <c r="R120" i="2" s="1"/>
  <c r="P121" i="2"/>
  <c r="P120" i="2" s="1"/>
  <c r="BK121" i="2"/>
  <c r="BK120" i="2" s="1"/>
  <c r="J120" i="2" s="1"/>
  <c r="J63" i="2" s="1"/>
  <c r="J121" i="2"/>
  <c r="BI114" i="2"/>
  <c r="BH114" i="2"/>
  <c r="BG114" i="2"/>
  <c r="BF114" i="2"/>
  <c r="T114" i="2"/>
  <c r="R114" i="2"/>
  <c r="P114" i="2"/>
  <c r="BK114" i="2"/>
  <c r="J114" i="2"/>
  <c r="BE114" i="2" s="1"/>
  <c r="BI98" i="2"/>
  <c r="F36" i="2" s="1"/>
  <c r="BD53" i="1" s="1"/>
  <c r="BD52" i="1" s="1"/>
  <c r="BD51" i="1" s="1"/>
  <c r="W30" i="1" s="1"/>
  <c r="BH98" i="2"/>
  <c r="F35" i="2" s="1"/>
  <c r="BC53" i="1" s="1"/>
  <c r="BC52" i="1" s="1"/>
  <c r="BG98" i="2"/>
  <c r="F34" i="2" s="1"/>
  <c r="BB53" i="1" s="1"/>
  <c r="BB52" i="1" s="1"/>
  <c r="BF98" i="2"/>
  <c r="J33" i="2" s="1"/>
  <c r="AW53" i="1" s="1"/>
  <c r="T98" i="2"/>
  <c r="T97" i="2" s="1"/>
  <c r="T96" i="2" s="1"/>
  <c r="R98" i="2"/>
  <c r="R97" i="2" s="1"/>
  <c r="R96" i="2" s="1"/>
  <c r="R95" i="2" s="1"/>
  <c r="P98" i="2"/>
  <c r="P97" i="2" s="1"/>
  <c r="BK98" i="2"/>
  <c r="BK97" i="2" s="1"/>
  <c r="J98" i="2"/>
  <c r="BE98" i="2" s="1"/>
  <c r="J91" i="2"/>
  <c r="F91" i="2"/>
  <c r="J89" i="2"/>
  <c r="F89" i="2"/>
  <c r="E87" i="2"/>
  <c r="F56" i="2"/>
  <c r="J55" i="2"/>
  <c r="F55" i="2"/>
  <c r="F53" i="2"/>
  <c r="E51" i="2"/>
  <c r="J20" i="2"/>
  <c r="E20" i="2"/>
  <c r="F92" i="2" s="1"/>
  <c r="J19" i="2"/>
  <c r="J14" i="2"/>
  <c r="J53" i="2" s="1"/>
  <c r="E7" i="2"/>
  <c r="E83" i="2" s="1"/>
  <c r="AS52" i="1"/>
  <c r="AS51" i="1" s="1"/>
  <c r="L47" i="1"/>
  <c r="AM46" i="1"/>
  <c r="L46" i="1"/>
  <c r="AM44" i="1"/>
  <c r="L44" i="1"/>
  <c r="L42" i="1"/>
  <c r="L41" i="1"/>
  <c r="J32" i="2" l="1"/>
  <c r="AV53" i="1" s="1"/>
  <c r="AT53" i="1" s="1"/>
  <c r="F32" i="2"/>
  <c r="AZ53" i="1" s="1"/>
  <c r="BK96" i="2"/>
  <c r="J97" i="2"/>
  <c r="J62" i="2" s="1"/>
  <c r="J87" i="4"/>
  <c r="J61" i="4" s="1"/>
  <c r="BK86" i="4"/>
  <c r="J86" i="4" s="1"/>
  <c r="P96" i="2"/>
  <c r="T212" i="2"/>
  <c r="T87" i="5"/>
  <c r="T86" i="5" s="1"/>
  <c r="T95" i="2"/>
  <c r="T86" i="4"/>
  <c r="AX52" i="1"/>
  <c r="BB51" i="1"/>
  <c r="AY52" i="1"/>
  <c r="BC51" i="1"/>
  <c r="BK212" i="2"/>
  <c r="J212" i="2" s="1"/>
  <c r="J66" i="2" s="1"/>
  <c r="J213" i="2"/>
  <c r="J67" i="2" s="1"/>
  <c r="BK92" i="3"/>
  <c r="J92" i="3" s="1"/>
  <c r="J93" i="3"/>
  <c r="J61" i="3" s="1"/>
  <c r="BK87" i="5"/>
  <c r="J88" i="5"/>
  <c r="J62" i="5" s="1"/>
  <c r="P212" i="2"/>
  <c r="P92" i="3"/>
  <c r="AU54" i="1" s="1"/>
  <c r="J32" i="4"/>
  <c r="AV55" i="1" s="1"/>
  <c r="AT55" i="1" s="1"/>
  <c r="F32" i="4"/>
  <c r="AZ55" i="1" s="1"/>
  <c r="P87" i="5"/>
  <c r="P86" i="5" s="1"/>
  <c r="AU56" i="1" s="1"/>
  <c r="E47" i="2"/>
  <c r="J32" i="3"/>
  <c r="AV54" i="1" s="1"/>
  <c r="AT54" i="1" s="1"/>
  <c r="F33" i="3"/>
  <c r="BA54" i="1" s="1"/>
  <c r="E80" i="3"/>
  <c r="J80" i="4"/>
  <c r="F32" i="5"/>
  <c r="AZ56" i="1" s="1"/>
  <c r="F83" i="5"/>
  <c r="F33" i="2"/>
  <c r="BA53" i="1" s="1"/>
  <c r="BA52" i="1" s="1"/>
  <c r="F83" i="4"/>
  <c r="F33" i="5"/>
  <c r="BA56" i="1" s="1"/>
  <c r="F33" i="4"/>
  <c r="BA55" i="1" s="1"/>
  <c r="E74" i="5"/>
  <c r="AY51" i="1" l="1"/>
  <c r="W29" i="1"/>
  <c r="P95" i="2"/>
  <c r="AU53" i="1" s="1"/>
  <c r="AU52" i="1" s="1"/>
  <c r="AU51" i="1" s="1"/>
  <c r="J60" i="4"/>
  <c r="J29" i="4"/>
  <c r="W28" i="1"/>
  <c r="AX51" i="1"/>
  <c r="BK86" i="5"/>
  <c r="J86" i="5" s="1"/>
  <c r="J87" i="5"/>
  <c r="J61" i="5" s="1"/>
  <c r="BK95" i="2"/>
  <c r="J95" i="2" s="1"/>
  <c r="J96" i="2"/>
  <c r="J61" i="2" s="1"/>
  <c r="AW52" i="1"/>
  <c r="BA51" i="1"/>
  <c r="J60" i="3"/>
  <c r="J29" i="3"/>
  <c r="AZ52" i="1"/>
  <c r="AV52" i="1" l="1"/>
  <c r="AT52" i="1" s="1"/>
  <c r="AZ51" i="1"/>
  <c r="W27" i="1"/>
  <c r="AW51" i="1"/>
  <c r="AK27" i="1" s="1"/>
  <c r="J38" i="4"/>
  <c r="AG55" i="1"/>
  <c r="AN55" i="1" s="1"/>
  <c r="J38" i="3"/>
  <c r="AG54" i="1"/>
  <c r="AN54" i="1" s="1"/>
  <c r="J60" i="5"/>
  <c r="J29" i="5"/>
  <c r="J60" i="2"/>
  <c r="J29" i="2"/>
  <c r="J38" i="5" l="1"/>
  <c r="AG56" i="1"/>
  <c r="AN56" i="1" s="1"/>
  <c r="AV51" i="1"/>
  <c r="W26" i="1"/>
  <c r="J38" i="2"/>
  <c r="AG53" i="1"/>
  <c r="AG52" i="1" l="1"/>
  <c r="AN53" i="1"/>
  <c r="AK26" i="1"/>
  <c r="AT51" i="1"/>
  <c r="AN52" i="1" l="1"/>
  <c r="AG51" i="1"/>
  <c r="AK23" i="1" l="1"/>
  <c r="AK32" i="1" s="1"/>
  <c r="AN51" i="1"/>
</calcChain>
</file>

<file path=xl/sharedStrings.xml><?xml version="1.0" encoding="utf-8"?>
<sst xmlns="http://schemas.openxmlformats.org/spreadsheetml/2006/main" count="6399" uniqueCount="1161">
  <si>
    <t>Export VZ</t>
  </si>
  <si>
    <t>List obsahuje:</t>
  </si>
  <si>
    <t>3.0</t>
  </si>
  <si>
    <t>ZAMOK</t>
  </si>
  <si>
    <t>False</t>
  </si>
  <si>
    <t>{9a9a104f-444d-443f-951f-e56a49127b38}</t>
  </si>
  <si>
    <t>0,01</t>
  </si>
  <si>
    <t>21</t>
  </si>
  <si>
    <t>15</t>
  </si>
  <si>
    <t>REKAPITULACE STAVBY</t>
  </si>
  <si>
    <t>v ---  níže se nacházejí doplnkové a pomocné údaje k sestavám  --- v</t>
  </si>
  <si>
    <t>Návod na vyplnění</t>
  </si>
  <si>
    <t>0,001</t>
  </si>
  <si>
    <t>Kód:</t>
  </si>
  <si>
    <t>100</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</si>
  <si>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</si>
  <si>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</si>
  <si>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Úprava prostor polygrafie budova Ministerstva financí ČR</t>
  </si>
  <si>
    <t>0,1</t>
  </si>
  <si>
    <t>KSO:</t>
  </si>
  <si>
    <t>801 61</t>
  </si>
  <si>
    <t>CC-CZ:</t>
  </si>
  <si>
    <t>12201</t>
  </si>
  <si>
    <t>1</t>
  </si>
  <si>
    <t>Místo:</t>
  </si>
  <si>
    <t>objekt B, místnost č.357, 357a, 357b, 357c</t>
  </si>
  <si>
    <t>Datum:</t>
  </si>
  <si>
    <t>25.8.2016</t>
  </si>
  <si>
    <t>10</t>
  </si>
  <si>
    <t>Zadavatel:</t>
  </si>
  <si>
    <t>IČ:</t>
  </si>
  <si>
    <t/>
  </si>
  <si>
    <t>Ministerstvo financí České republiky</t>
  </si>
  <si>
    <t>DIČ:</t>
  </si>
  <si>
    <t>Uchazeč:</t>
  </si>
  <si>
    <t>Vyplň údaj</t>
  </si>
  <si>
    <t>Projektant:</t>
  </si>
  <si>
    <t>Ing. arch. Dalibor Hlaváček, Ph.D.</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</si>
  <si>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</si>
  <si>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</si>
  <si>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podmínky._x000D_
Položky soupisu prací, které nemají ve sloupci "Cenová soustava" uveden žádný údaj, nepochází z cenové soustavy ÚRS. _x000D_
S položkami uvedenými v této specifikaci platí veškeré s nimi spojené práce, které jsou zapotřebí pro provedení kompletní dodávky a to i když nejsou zvlášť uvedeny (např. poznámky k popisům položek v jednotlivých cenících). To znamená, že veškeré položky patrné z výkazů, výkresů a technických zpráv je třeba v nabídkové ceně  doplnit a ocenit jako kompletně vykonané práce včetně materiálu, nářadí a strojů nutných k práci, i když nejsou ve výkazech vypsány zvlášť._x000D_
Pokud jsou v této dokumentaci uvedeny konkrétní typy výrobků, jedná se pouze o příklady sloužící pro specifikaci vlastností -technických a uživatelských standardů. Zhotovitel dokumentace výslovně uvádí, že tyto výrobky lze nahradit jinými výrobky stejných technických vlastností - standardů a shodné, nebo vyšší kvality. Stejným způsobem jsou (mohou být) v dokumentaci uvedeni jako příklad informativně i možní v úvahu přicházející výrobci, nebo dodavatelé._x000D_
Není-li uvedeno ve výkazu výměr jinak, výměry byly odečteny digitálně z DWG souborů._x000D_
Nedílnou součástí soupisu prací je výkresová, textová část a specifikace projektové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</si>
  <si>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</si>
  <si>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</si>
  <si>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</si>
  <si>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</si>
  <si>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</si>
  <si>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</si>
  <si>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</si>
  <si>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</si>
  <si>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</si>
  <si>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</si>
  <si>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</si>
  <si>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</si>
  <si>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</si>
  <si>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</si>
  <si>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</si>
  <si>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</si>
  <si>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</si>
  <si>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</si>
  <si>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</si>
  <si>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</si>
  <si>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</si>
  <si>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</si>
  <si>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</si>
  <si>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</si>
  <si>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</si>
  <si>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</si>
  <si>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</si>
  <si>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</si>
  <si>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</si>
  <si>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</si>
  <si>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</si>
  <si>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</si>
  <si>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</si>
  <si>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</si>
  <si>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</si>
  <si>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</si>
  <si>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</si>
  <si>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</si>
  <si>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STA</t>
  </si>
  <si>
    <t>{88fd553b-9a34-4cbf-ac14-5e3520727916}</t>
  </si>
  <si>
    <t>2</t>
  </si>
  <si>
    <t>01</t>
  </si>
  <si>
    <t>Architektonická a stavební část</t>
  </si>
  <si>
    <t>Soupis</t>
  </si>
  <si>
    <t>{5cf75eae-5b42-47f7-895a-d4bbbdf4cb52}</t>
  </si>
  <si>
    <t>02</t>
  </si>
  <si>
    <t>Zdravotní instalace vnitřní kanalizace a vodovod, vytápění, chlazení</t>
  </si>
  <si>
    <t>{b01b1556-33ac-4223-a955-c0fd66bc1583}</t>
  </si>
  <si>
    <t>03</t>
  </si>
  <si>
    <t>Silnoproudá a slaboproudá elektroinstalace</t>
  </si>
  <si>
    <t>{25765fd7-ac5b-418f-b6ae-c242c7690a5c}</t>
  </si>
  <si>
    <t>VRN</t>
  </si>
  <si>
    <t>Vedlejší rozpočtové náklady</t>
  </si>
  <si>
    <t>{12041b40-a7b6-4921-bb14-a68a4591992e}</t>
  </si>
  <si>
    <t>Zpět na list:</t>
  </si>
  <si>
    <t>KRYCÍ LIST SOUPISU</t>
  </si>
  <si>
    <t>Objekt:</t>
  </si>
  <si>
    <t>1 - Úprava prostor polygrafie budova Ministerstva financí ČR</t>
  </si>
  <si>
    <t>Soupis:</t>
  </si>
  <si>
    <t>01 - Architektonická a stavební část</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</si>
  <si>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</si>
  <si>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</si>
  <si>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</si>
  <si>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</si>
  <si>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</si>
  <si>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</si>
  <si>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</si>
  <si>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</si>
  <si>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</si>
  <si>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</si>
  <si>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</si>
  <si>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</si>
  <si>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763 - Konstrukce suché výstavby</t>
  </si>
  <si>
    <t xml:space="preserve">    766 - Konstrukce truhlářské</t>
  </si>
  <si>
    <t xml:space="preserve">    767 - Konstrukce zámečnické</t>
  </si>
  <si>
    <t xml:space="preserve">    776 - Podlahy povlakové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</si>
  <si>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</si>
  <si>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</si>
  <si>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</si>
  <si>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</si>
  <si>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</si>
  <si>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</si>
  <si>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</si>
  <si>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</si>
  <si>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</si>
  <si>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</si>
  <si>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</si>
  <si>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</si>
  <si>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</si>
  <si>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</si>
  <si>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</si>
  <si>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</si>
  <si>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</si>
  <si>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</si>
  <si>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</si>
  <si>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6</t>
  </si>
  <si>
    <t>Úpravy povrchů, podlahy a osazování výplní</t>
  </si>
  <si>
    <t>K</t>
  </si>
  <si>
    <t>612325422</t>
  </si>
  <si>
    <t>Oprava vnitřní vápenocementové štukové omítky stěn v rozsahu plochy do 30%, rohy vyztuženy rohovými kovovými lištami, v místě napojení SDK a zděné stěny omítka vyztužena sítí pro zamezení vzniku spar</t>
  </si>
  <si>
    <t>m2</t>
  </si>
  <si>
    <t>CS ÚRS 2016 02</t>
  </si>
  <si>
    <t>4</t>
  </si>
  <si>
    <t>334247316</t>
  </si>
  <si>
    <t>PP</t>
  </si>
  <si>
    <t>PSC</t>
  </si>
  <si>
    <t xml:space="preserve">Poznámka k souboru cen:_x000D_
1. Pro ocenění opravy omítek plochy do 1 m2 se použijí ceny souboru cen 61. 32-52.. Vápenocementová nebo vápenná omítka jednotlivých malých ploch. </t>
  </si>
  <si>
    <t>VV</t>
  </si>
  <si>
    <t>3,19*5,152</t>
  </si>
  <si>
    <t>8,5477*2</t>
  </si>
  <si>
    <t>5,8803*2</t>
  </si>
  <si>
    <t>-0,47*2*3</t>
  </si>
  <si>
    <t>0,9*9,14</t>
  </si>
  <si>
    <t>3,19*9,13</t>
  </si>
  <si>
    <t>-0,8*1,97</t>
  </si>
  <si>
    <t>3,19*10,606</t>
  </si>
  <si>
    <t>-0,8*1,97*2</t>
  </si>
  <si>
    <t>4,21*2</t>
  </si>
  <si>
    <t>0,65*2,9</t>
  </si>
  <si>
    <t>3,19*(0,15*2+0,1)</t>
  </si>
  <si>
    <t>-3,19*0,16*2</t>
  </si>
  <si>
    <t>612521001</t>
  </si>
  <si>
    <t>Tenkovrstvá silikátová zrnitá omítka tl. 1,0 mm včetně penetrace vnitřních stěn, návaznost stěna/příčka bandážována dle předpisu dodavatele SDK systému</t>
  </si>
  <si>
    <t>-1727350551</t>
  </si>
  <si>
    <t>3,19*3,655*2</t>
  </si>
  <si>
    <t>-0,918*1,97*2</t>
  </si>
  <si>
    <t>0,16*(0,918+1,97*2)</t>
  </si>
  <si>
    <t>0,75*4*0,3+0,3*0,3</t>
  </si>
  <si>
    <t>9</t>
  </si>
  <si>
    <t>Ostatní konstrukce a práce, bourání</t>
  </si>
  <si>
    <t>3</t>
  </si>
  <si>
    <t>94100000-2</t>
  </si>
  <si>
    <t>Stavební přípomoce - obsahují bourací, zednické a začišťovací práce vč. uchycení rozvodů, provedení prostupů, těsnění prostupů instalací montážní pěnou, drážkování, zapravení drážek (dle technologického předpisu výrobce zdiva), drobný upevňovací materiál,</t>
  </si>
  <si>
    <t>kpl</t>
  </si>
  <si>
    <t>-1220233555</t>
  </si>
  <si>
    <t>Stavební přípomoce - obsahují bourací, zednické a začišťovací práce vč. uchycení rozvodů, provedení prostupů, těsnění prostupů instalací montážní pěnou, drážkování, zapravení drážek (dle technologického předpisu výrobce zdiva), drobný upevňovací materiál, kotvící technika, drobných dozdívky dle detailů PD, drobný materiál apod. případně veškeré ostatní pomocné práce</t>
  </si>
  <si>
    <t>949101111</t>
  </si>
  <si>
    <t>Lešení pomocné pro objekty pozemních staveb s lešeňovou podlahou v do 1,9 m zatížení do 150 kg/m2</t>
  </si>
  <si>
    <t>841247216</t>
  </si>
  <si>
    <t>Lešení pomocné pracovní pro objekty pozemních staveb pro zatížení do 150 kg/m2, o výšce lešeňové podlahy do 1,9 m</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</si>
  <si>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</si>
  <si>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76,2084+2,6723</t>
  </si>
  <si>
    <t>5</t>
  </si>
  <si>
    <t>952901111</t>
  </si>
  <si>
    <t>Vyčištění budov bytové a občanské výstavby při výšce podlaží do 4 m</t>
  </si>
  <si>
    <t>-132741934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</si>
  <si>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</si>
  <si>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</si>
  <si>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962031132</t>
  </si>
  <si>
    <t>Bourání příček z cihel pálených na MVC tl do 100 mm</t>
  </si>
  <si>
    <t>405294479</t>
  </si>
  <si>
    <t>Bourání příček z cihel, tvárnic nebo příčkovek z cihel pálených, plných nebo dutých na maltu vápennou nebo vápenocementovou, tl. do 100 mm</t>
  </si>
  <si>
    <t>P</t>
  </si>
  <si>
    <t>Poznámka k položce:
včetně povrchových úprav příček</t>
  </si>
  <si>
    <t>3,19*3,6</t>
  </si>
  <si>
    <t>-0,7*1,97</t>
  </si>
  <si>
    <t>7</t>
  </si>
  <si>
    <t>962031133</t>
  </si>
  <si>
    <t>Bourání příček z cihel pálených na MVC tl do 150 mm</t>
  </si>
  <si>
    <t>-556406029</t>
  </si>
  <si>
    <t>Bourání příček z cihel, tvárnic nebo příčkovek z cihel pálených, plných nebo dutých na maltu vápennou nebo vápenocementovou, tl. do 150 mm</t>
  </si>
  <si>
    <t>Poznámka k položce:
včetně povrchových úprav</t>
  </si>
  <si>
    <t>3,19*2,965</t>
  </si>
  <si>
    <t>8</t>
  </si>
  <si>
    <t>965043341</t>
  </si>
  <si>
    <t>Bourání podkladů pod dlažby betonových s potěrem nebo teracem tl do 100 mm pl přes 4 m2</t>
  </si>
  <si>
    <t>m3</t>
  </si>
  <si>
    <t>-939239388</t>
  </si>
  <si>
    <t>Bourání mazanin betonových s potěrem nebo teracem tl. do 100 mm, plochy přes 4 m2</t>
  </si>
  <si>
    <t>"odstranění podlahové krytiny chudý beton tl. 30 mm" 0,03*79,15</t>
  </si>
  <si>
    <t>-0,03*(0,15*2,96-0,15*0,8+0,09*3,601-0,09*0,7)</t>
  </si>
  <si>
    <t>965081213</t>
  </si>
  <si>
    <t>Bourání podlah z dlaždic keramických nebo xylolitových tl do 10 mm plochy přes 1 m2</t>
  </si>
  <si>
    <t>631233232</t>
  </si>
  <si>
    <t>Bourání podlah z dlaždic bez podkladního lože nebo mazaniny, s jakoukoliv výplní spár keramických nebo xylolitových tl. do 10 mm, plochy přes 1 m2</t>
  </si>
  <si>
    <t xml:space="preserve">Poznámka k souboru cen:_x000D_
1. Odsekání soklíků se oceňuje cenami souboru cen 965 08. </t>
  </si>
  <si>
    <t>3,13-0,8318</t>
  </si>
  <si>
    <t>967031132</t>
  </si>
  <si>
    <t>Přisekání rovných ostění v cihelném zdivu na MV nebo MVC</t>
  </si>
  <si>
    <t>1589267126</t>
  </si>
  <si>
    <t>Přisekání (špicování) plošné nebo rovných ostění zdiva z cihel pálených rovných ostění, bez odstupu, po hrubém vybourání otvorů, na maltu vápennou nebo vápenocementovou</t>
  </si>
  <si>
    <t>0,17*(0,8+1,91*2)</t>
  </si>
  <si>
    <t>11</t>
  </si>
  <si>
    <t>968062374</t>
  </si>
  <si>
    <t>Vybourání dřevěných rámů oken zdvojených včetně křídel pl do 1 m2</t>
  </si>
  <si>
    <t>-2083115349</t>
  </si>
  <si>
    <t>Vybourání dřevěných rámů oken s křídly, dveřních zárubní, vrat, stěn, ostění nebo obkladů rámů oken s křídly zdvojených, plochy do 1 m2</t>
  </si>
  <si>
    <t xml:space="preserve">Poznámka k souboru cen:_x000D_
1. V cenách -2244 až -2747 jsou započteny i náklady na vyvěšení křídel. </t>
  </si>
  <si>
    <t>"špaletová okna" 3*0,9*0,63</t>
  </si>
  <si>
    <t>12</t>
  </si>
  <si>
    <t>968072455</t>
  </si>
  <si>
    <t>Vybourání kovových dveřních zárubní pl do 2 m2</t>
  </si>
  <si>
    <t>561797132</t>
  </si>
  <si>
    <t>Vybourání kovových rámů oken s křídly, dveřních zárubní, vrat, stěn, ostění nebo obkladů dveřních zárubní, plochy do 2 m2</t>
  </si>
  <si>
    <t xml:space="preserve">Poznámka k souboru cen:_x000D_
1. V cenách -2244 až -2559 jsou započteny i náklady na vyvěšení křídel. 2. Cenou -2641 se oceňuje i vybourání nosné ocelové konstrukce pro sádrokartonové příčky. </t>
  </si>
  <si>
    <t>0,7*1,97</t>
  </si>
  <si>
    <t>0,8*1,97*2</t>
  </si>
  <si>
    <t>13</t>
  </si>
  <si>
    <t>971033241-1</t>
  </si>
  <si>
    <t>Průraz stěnou z místnosti č. 4 do chodby 1i</t>
  </si>
  <si>
    <t>kus</t>
  </si>
  <si>
    <t>1665129338</t>
  </si>
  <si>
    <t>14</t>
  </si>
  <si>
    <t>971033241-2</t>
  </si>
  <si>
    <t>Průraz stěnou z chodby 1j do stoupacího vedení umístěného při WC6</t>
  </si>
  <si>
    <t>-1492534578</t>
  </si>
  <si>
    <t>971033241-3</t>
  </si>
  <si>
    <t>Průraz příčkou z místnosti č. X4 do místnosti X5 (5.np)</t>
  </si>
  <si>
    <t>108219487</t>
  </si>
  <si>
    <t>16</t>
  </si>
  <si>
    <t>971033241-4</t>
  </si>
  <si>
    <t>Průraz příčkou z místnosti č. X5 do místnosti X8 (5.np)</t>
  </si>
  <si>
    <t>-142324783</t>
  </si>
  <si>
    <t>17</t>
  </si>
  <si>
    <t>972054240-1</t>
  </si>
  <si>
    <t>Průraz stropní konstrukcí z místnosti č. 56 (1.np) do místnosti č. 4 (1.pp)</t>
  </si>
  <si>
    <t>-1753720911</t>
  </si>
  <si>
    <t>18</t>
  </si>
  <si>
    <t>972054240-2</t>
  </si>
  <si>
    <t>Průraz stropní konstrukcí z místnosti č. X8 do místnosti č. 358 (4.np)</t>
  </si>
  <si>
    <t>903652063</t>
  </si>
  <si>
    <t>19</t>
  </si>
  <si>
    <t>972086391-1</t>
  </si>
  <si>
    <t>Průraz střešní konstrukcí místnosti 357c pro vedení chladiva mezi vnitřní a venkovní jednotkou</t>
  </si>
  <si>
    <t>-841927516</t>
  </si>
  <si>
    <t>20</t>
  </si>
  <si>
    <t>978059541</t>
  </si>
  <si>
    <t>Odsekání a odebrání obkladů stěn z vnitřních obkládaček plochy přes 1 m2</t>
  </si>
  <si>
    <t>-993424715</t>
  </si>
  <si>
    <t>Odsekání obkladů stěn včetně otlučení podkladní omítky až na zdivo z obkládaček vnitřních, z jakýchkoliv materiálů, plochy přes 1 m2</t>
  </si>
  <si>
    <t>2,1*1,703</t>
  </si>
  <si>
    <t>990000100-1</t>
  </si>
  <si>
    <t>Dodávka a montáž vestavná chladnička do kuchyňské linky šířka do 600 mm, výška do 900 mm</t>
  </si>
  <si>
    <t>-1524793185</t>
  </si>
  <si>
    <t>997</t>
  </si>
  <si>
    <t>Přesun sutě</t>
  </si>
  <si>
    <t>22</t>
  </si>
  <si>
    <t>997013158</t>
  </si>
  <si>
    <t>Vnitrostaveništní doprava suti a vybouraných hmot pro budovy v do 27 m s omezením mechanizace</t>
  </si>
  <si>
    <t>t</t>
  </si>
  <si>
    <t>-99183287</t>
  </si>
  <si>
    <t>Vnitrostaveništní doprava suti a vybouraných hmot vodorovně do 50 m svisle s omezením mechanizace pro budovy a haly výšky přes 24 do 27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</si>
  <si>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</si>
  <si>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23</t>
  </si>
  <si>
    <t>997013501</t>
  </si>
  <si>
    <t>Odvoz suti a vybouraných hmot na skládku nebo meziskládku do 1 km se složením</t>
  </si>
  <si>
    <t>1177659563</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</si>
  <si>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</si>
  <si>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</si>
  <si>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24</t>
  </si>
  <si>
    <t>997013509</t>
  </si>
  <si>
    <t>Příplatek k odvozu suti a vybouraných hmot na skládku ZKD 1 km přes 1 km</t>
  </si>
  <si>
    <t>-1652854692</t>
  </si>
  <si>
    <t>Odvoz suti a vybouraných hmot na skládku nebo meziskládku se složením, na vzdálenost Příplatek k ceně za každý další i započatý 1 km přes 1 km</t>
  </si>
  <si>
    <t>10,479*19 'Přepočtené koeficientem množství</t>
  </si>
  <si>
    <t>25</t>
  </si>
  <si>
    <t>997013801</t>
  </si>
  <si>
    <t>Poplatek za uložení stavebního betonového odpadu na skládce (skládkovné)</t>
  </si>
  <si>
    <t>2067949600</t>
  </si>
  <si>
    <t>Poplatek za uložení stavebního odpadu na skládce (skládkovné) betonového</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</si>
  <si>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</si>
  <si>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5,185</t>
  </si>
  <si>
    <t>26</t>
  </si>
  <si>
    <t>997013803</t>
  </si>
  <si>
    <t>Poplatek za uložení stavebního odpadu z keramických materiálů na skládce (skládkovné)</t>
  </si>
  <si>
    <t>280480212</t>
  </si>
  <si>
    <t>Poplatek za uložení stavebního odpadu na skládce (skládkovné) z keramických materiálů</t>
  </si>
  <si>
    <t>3,748</t>
  </si>
  <si>
    <t>27</t>
  </si>
  <si>
    <t>997013811</t>
  </si>
  <si>
    <t>Poplatek za uložení stavebního dřevěného odpadu na skládce (skládkovné)</t>
  </si>
  <si>
    <t>1511635577</t>
  </si>
  <si>
    <t>Poplatek za uložení stavebního odpadu na skládce (skládkovné) dřevěného</t>
  </si>
  <si>
    <t>0,091</t>
  </si>
  <si>
    <t>28</t>
  </si>
  <si>
    <t>997013831</t>
  </si>
  <si>
    <t>Poplatek za uložení stavebního směsného odpadu na skládce (skládkovné)</t>
  </si>
  <si>
    <t>-1908437548</t>
  </si>
  <si>
    <t>Poplatek za uložení stavebního odpadu na skládce (skládkovné) směsného</t>
  </si>
  <si>
    <t>10,819-5,185-3,748-0,091</t>
  </si>
  <si>
    <t>998</t>
  </si>
  <si>
    <t>Přesun hmot</t>
  </si>
  <si>
    <t>29</t>
  </si>
  <si>
    <t>998011003</t>
  </si>
  <si>
    <t>Přesun hmot pro budovy zděné v do 24 m</t>
  </si>
  <si>
    <t>158825613</t>
  </si>
  <si>
    <t>Přesun hmot pro budovy občanské výstavby, bydlení, výrobu a služby s nosnou svislou konstrukcí zděnou z cihel, tvárnic nebo kamene vodorovná dopravní vzdálenost do 100 m pro budovy výšky přes 12 do 24 m</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</si>
  <si>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</si>
  <si>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</si>
  <si>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</si>
  <si>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</si>
  <si>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</si>
  <si>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30</t>
  </si>
  <si>
    <t>762132811-1</t>
  </si>
  <si>
    <t>Demontáž vikýře včetně oplechování</t>
  </si>
  <si>
    <t>-1601156735</t>
  </si>
  <si>
    <t>763</t>
  </si>
  <si>
    <t>Konstrukce suché výstavby</t>
  </si>
  <si>
    <t>31</t>
  </si>
  <si>
    <t>763112300-1</t>
  </si>
  <si>
    <t xml:space="preserve">Sloupek pro elektroinstalaci - ocelová jeklová konstrukce opláštěná deskami Fermacel </t>
  </si>
  <si>
    <t>-1344604212</t>
  </si>
  <si>
    <t>32</t>
  </si>
  <si>
    <t>763112312-1</t>
  </si>
  <si>
    <t>SDK příčka tl 155 mm zdvojený profil CW+UW 50 desky impregnované 2x 12,5 výplň minerální vata</t>
  </si>
  <si>
    <t>-1940376273</t>
  </si>
  <si>
    <t>3,19*3,655</t>
  </si>
  <si>
    <t>-0,918*1,97</t>
  </si>
  <si>
    <t>33</t>
  </si>
  <si>
    <t>763121714</t>
  </si>
  <si>
    <t>SDK stěna předsazená základní penetrační nátěr</t>
  </si>
  <si>
    <t>95833046</t>
  </si>
  <si>
    <t>Stěna předsazená ze sádrokartonových desek ostatní konstrukce a práce na předsazených stěnách ze sádrokartonových desek základní penetrační nátěr</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</si>
  <si>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</si>
  <si>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34</t>
  </si>
  <si>
    <t>763121762</t>
  </si>
  <si>
    <t>Příplatek k SDK stěně předsazené za rovinnost kvality Q4</t>
  </si>
  <si>
    <t>2006871067</t>
  </si>
  <si>
    <t>Stěna předsazená ze sádrokartonových desek Příplatek k cenám za rovinnost kvality celoplošné tmelení [Q4]</t>
  </si>
  <si>
    <t>35</t>
  </si>
  <si>
    <t>763131511</t>
  </si>
  <si>
    <t>SDK podhled deska 1xA 12,5 bez TI jednovrstvá spodní kce profil CD+UD, detaily návaznosti stěna / podhled bandážovat dle předpisu dodavatele SDK systému</t>
  </si>
  <si>
    <t>1651049896</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</si>
  <si>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</si>
  <si>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20,6318</t>
  </si>
  <si>
    <t>6,3354</t>
  </si>
  <si>
    <t>11,223</t>
  </si>
  <si>
    <t>36</t>
  </si>
  <si>
    <t>763131714</t>
  </si>
  <si>
    <t>SDK podhled základní penetrační nátěr</t>
  </si>
  <si>
    <t>501120203</t>
  </si>
  <si>
    <t>Podhled ze sádrokartonových desek ostatní práce a konstrukce na podhledech ze sádrokartonových desek základní penetrační nátěr</t>
  </si>
  <si>
    <t>37</t>
  </si>
  <si>
    <t>763131772</t>
  </si>
  <si>
    <t>Příplatek k SDK podhledu za rovinnost kvality Q4</t>
  </si>
  <si>
    <t>1705514028</t>
  </si>
  <si>
    <t>Podhled ze sádrokartonových desek Příplatek k cenám za rovinnost kvality celoplošné tmelení [Q4]</t>
  </si>
  <si>
    <t>38</t>
  </si>
  <si>
    <t>763251136-1</t>
  </si>
  <si>
    <t>Systémová sádrovláknitá podlaha tl 40mm desky tl 2x10mm s nakašírovanou izolací 9 mm filc pro zlepšení kročejového útlumu a sádrovláknitou 10mm pro zvýšení bodového zatížení na 4 kN, celoplošně lepená, nášlapná vrstva celoplošně přetmelená</t>
  </si>
  <si>
    <t>1227798225</t>
  </si>
  <si>
    <t>Poznámka k položce:
včetně dodávky</t>
  </si>
  <si>
    <t>39</t>
  </si>
  <si>
    <t>998763403</t>
  </si>
  <si>
    <t>Přesun hmot procentní pro sádrokartonové konstrukce v objektech v do 24 m</t>
  </si>
  <si>
    <t>%</t>
  </si>
  <si>
    <t>-2061192115</t>
  </si>
  <si>
    <t>Přesun hmot pro konstrukce montované z desek stanovený procentní sazbou (%) z ceny vodorovná dopravní vzdálenost do 50 m v objektech výšky přes 12 do 24 m</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</si>
  <si>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</si>
  <si>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</si>
  <si>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</si>
  <si>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40</t>
  </si>
  <si>
    <t>766441811</t>
  </si>
  <si>
    <t>Demontáž parapetních desek dřevěných nebo plastových šířky do 30 cm délky do 1,0 m</t>
  </si>
  <si>
    <t>123124172</t>
  </si>
  <si>
    <t>Demontáž parapetních desek dřevěných nebo plastových šířky do 300 mm délky do 1m</t>
  </si>
  <si>
    <t>41</t>
  </si>
  <si>
    <t>766662811</t>
  </si>
  <si>
    <t>Demontáž truhlářských prahů dveří jednokřídlových</t>
  </si>
  <si>
    <t>236824658</t>
  </si>
  <si>
    <t>Demontáž dveřních konstrukcí prahů dveří jednokřídlových</t>
  </si>
  <si>
    <t>42</t>
  </si>
  <si>
    <t>766671000-6</t>
  </si>
  <si>
    <t>T6 Dodávka a montáž kuchyňská linka spodní skříňky 2x modul š. 600 mm, hloubka 600 mm, výška 900 mm, horní skříňky 2x modul š 600 mm, hloubka 400 mm, výška 800 mm, lamino bílé, pracovní deska vysokotlaký laminát bílá, nerezový dřez, police na mikrovlnou t</t>
  </si>
  <si>
    <t>-615093049</t>
  </si>
  <si>
    <t>T6 Dodávka a montáž kuchyňská linka spodní skříňky 2x modul š. 600 mm, hloubka 600 mm, výška 900 mm, horní skříňky 2x modul š 600 mm, hloubka 400 mm, výška 800 mm, lamino bílé, pracovní deska vysokotlaký laminát bílá, nerezový dřez, police na mikrovlnou troubu, lamino bílé tuplovaná deska tl. 36 mm</t>
  </si>
  <si>
    <t>43</t>
  </si>
  <si>
    <t>766671000-8</t>
  </si>
  <si>
    <t>T8 Dodávka a montáž parapety rozměry 990x100 mm, vnitřní dřevěný parapet, odstín nátěru shodný s odstínem okna (slonovinová kost)</t>
  </si>
  <si>
    <t>1312251250</t>
  </si>
  <si>
    <t>44</t>
  </si>
  <si>
    <t>766671005-1</t>
  </si>
  <si>
    <t>O1 Dodávka a montáž střešní okno rozměry 1140x550 mm, výměna stávajícího vikýře za nové střešní okno na míru s výklopným otevíráním, včetně oplechování v materiálu dle stávajícího</t>
  </si>
  <si>
    <t>-1463345652</t>
  </si>
  <si>
    <t>45</t>
  </si>
  <si>
    <t>766671005-2</t>
  </si>
  <si>
    <t>O2 Dodávka a montáž okno rozměry 900x630 mm, výměna stávajícího okna za nové, z dřevěného lepeného profilu, profilace a odstín nátěru (slonová kost) budou odpovídat původním výplním</t>
  </si>
  <si>
    <t>-398447016</t>
  </si>
  <si>
    <t>46</t>
  </si>
  <si>
    <t>998766203</t>
  </si>
  <si>
    <t>Přesun hmot procentní pro konstrukce truhlářské v objektech v do 24 m</t>
  </si>
  <si>
    <t>-1197392620</t>
  </si>
  <si>
    <t>Přesun hmot pro konstrukce truhlářské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</si>
  <si>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</si>
  <si>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</si>
  <si>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</si>
  <si>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47</t>
  </si>
  <si>
    <t>767122812</t>
  </si>
  <si>
    <t>Demontáž stěn s výplní z drátěné sítě, svařovaných</t>
  </si>
  <si>
    <t>1140135487</t>
  </si>
  <si>
    <t>Demontáž stěn a příček s výplní z drátěné sítě svařovaných</t>
  </si>
  <si>
    <t>3,19*7,007</t>
  </si>
  <si>
    <t>3,19*1,636*2</t>
  </si>
  <si>
    <t>5,4251*2</t>
  </si>
  <si>
    <t>4,7341</t>
  </si>
  <si>
    <t>776</t>
  </si>
  <si>
    <t>Podlahy povlakové</t>
  </si>
  <si>
    <t>48</t>
  </si>
  <si>
    <t>776111411</t>
  </si>
  <si>
    <t>Montáž pásky dilatační povlakových podlah</t>
  </si>
  <si>
    <t>m</t>
  </si>
  <si>
    <t>-497246553</t>
  </si>
  <si>
    <t>Příprava podkladu montáž dilatační pásky podlah</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</si>
  <si>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</si>
  <si>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61,31</t>
  </si>
  <si>
    <t>49</t>
  </si>
  <si>
    <t>M</t>
  </si>
  <si>
    <t>590421300</t>
  </si>
  <si>
    <t>páska dilatační kročejová izolace 80x5 mm</t>
  </si>
  <si>
    <t>-1412272133</t>
  </si>
  <si>
    <t>61,31*1,02 'Přepočtené koeficientem množství</t>
  </si>
  <si>
    <t>50</t>
  </si>
  <si>
    <t>776141121</t>
  </si>
  <si>
    <t>Vyrovnání podkladu povlakových podlah stěrkou pevnosti 30 MPa tl 3 mm</t>
  </si>
  <si>
    <t>738103814</t>
  </si>
  <si>
    <t>Příprava podkladu vyrovnání samonivelační stěrkou podlah min.pevnosti 30 MPa, tloušťky do 3 mm</t>
  </si>
  <si>
    <t>51</t>
  </si>
  <si>
    <t>776221111</t>
  </si>
  <si>
    <t>Lepení pásů z PVC standardním lepidlem</t>
  </si>
  <si>
    <t>12064584</t>
  </si>
  <si>
    <t>Montáž podlahovin z PVC lepením standardním lepidlem z pásů standardních</t>
  </si>
  <si>
    <t>52</t>
  </si>
  <si>
    <t>776411112</t>
  </si>
  <si>
    <t>Montáž obvodových soklíků výšky  do 100 mm</t>
  </si>
  <si>
    <t>1514085013</t>
  </si>
  <si>
    <t>Montáž soklíků lepením obvodových, výšky přes 80 do 100 mm</t>
  </si>
  <si>
    <t>53</t>
  </si>
  <si>
    <t>284110170</t>
  </si>
  <si>
    <t>PVC heterogenní zátěžové, nášlapná vrstva 0,8 mm, R 10, zátěž 34/43, otlak do 0,02 mm, stálost do 0,10%,Bfl S1, podlaha odolná proti vlivu kolečkové židle a stálobarevná na umělém světle</t>
  </si>
  <si>
    <t>294135978</t>
  </si>
  <si>
    <t>61,31*0,1</t>
  </si>
  <si>
    <t>85,012*1,1 'Přepočtené koeficientem množství</t>
  </si>
  <si>
    <t>54</t>
  </si>
  <si>
    <t>776991132</t>
  </si>
  <si>
    <t>Základní čištění nově položených podlahovin včetně 2-složkového dvouvrstvého polymerního nátěru</t>
  </si>
  <si>
    <t>162554077</t>
  </si>
  <si>
    <t>Ostatní práce údržba nových podlahovin po pokládce čištění včetně ošetření polymerním nátěrem 2-složkovým dvouvrstvým</t>
  </si>
  <si>
    <t xml:space="preserve">Poznámka k souboru cen:_x000D_
1. V ceně 776 99-1121 jsou započteny náklady na vysátí podlahy a setření vlhkým mopem. 2. V ceně 776 99-1141 jsou započteny i náklady na dodání pasty. </t>
  </si>
  <si>
    <t>55</t>
  </si>
  <si>
    <t>998776203</t>
  </si>
  <si>
    <t>Přesun hmot procentní pro podlahy povlakové v objektech v do 24 m</t>
  </si>
  <si>
    <t>-1513938197</t>
  </si>
  <si>
    <t>Přesun hmot pro podlahy povlakové stanovený procentní sazbou (%) z ceny vodorovná dopravní vzdálenost do 50 m v objektech výšky přes 12 do 24 m</t>
  </si>
  <si>
    <t>781</t>
  </si>
  <si>
    <t>Dokončovací práce - obklady</t>
  </si>
  <si>
    <t>56</t>
  </si>
  <si>
    <t>781474119-1</t>
  </si>
  <si>
    <t>Montáž obkladů vnitřních keramických hladkých lepených flexibilním lepidlem včetně ukončovacího profilu z eloxovaného hliníku bílé barvy</t>
  </si>
  <si>
    <t>-581410976</t>
  </si>
  <si>
    <t>0,7*2,351</t>
  </si>
  <si>
    <t>57</t>
  </si>
  <si>
    <t>597612550-1</t>
  </si>
  <si>
    <t>obkladačky keramické 100x100 mm</t>
  </si>
  <si>
    <t>283134448</t>
  </si>
  <si>
    <t>1,646*1,1 'Přepočtené koeficientem množství</t>
  </si>
  <si>
    <t>58</t>
  </si>
  <si>
    <t>781479191</t>
  </si>
  <si>
    <t>Příplatek k montáži obkladů vnitřních keramických hladkých za plochu do 10 m2</t>
  </si>
  <si>
    <t>2059006393</t>
  </si>
  <si>
    <t>Montáž obkladů vnitřních stěn z dlaždic keramických Příplatek k cenám za plochu do 10 m2 jednotlivě</t>
  </si>
  <si>
    <t>59</t>
  </si>
  <si>
    <t>781479196</t>
  </si>
  <si>
    <t>Příplatek k montáži obkladů vnitřních keramických hladkých za spárování tmelem dvousložkovým</t>
  </si>
  <si>
    <t>-1583793939</t>
  </si>
  <si>
    <t>Montáž obkladů vnitřních stěn z dlaždic keramických Příplatek k cenám za dvousložkový spárovací tmel</t>
  </si>
  <si>
    <t>60</t>
  </si>
  <si>
    <t>781495111</t>
  </si>
  <si>
    <t>Penetrace podkladu vnitřních obkladů</t>
  </si>
  <si>
    <t>-1460898425</t>
  </si>
  <si>
    <t>Ostatní prvky ostatní práce penetrace podkladu</t>
  </si>
  <si>
    <t xml:space="preserve">Poznámka k souboru cen:_x000D_
1. Množství měrných jednotek u ceny -5185 se stanoví podle počtu řezaných obkladaček, nezávisle na jejich velikosti. 2. Položkou -5185 lze ocenit provádění více řezů na jednom kusu obkladu. </t>
  </si>
  <si>
    <t>61</t>
  </si>
  <si>
    <t>998781203</t>
  </si>
  <si>
    <t>Přesun hmot procentní pro obklady keramické v objektech v do 24 m</t>
  </si>
  <si>
    <t>-39369026</t>
  </si>
  <si>
    <t>Přesun hmot pro obklady keramické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</si>
  <si>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</si>
  <si>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784</t>
  </si>
  <si>
    <t>Dokončovací práce - malby a tapety</t>
  </si>
  <si>
    <t>62</t>
  </si>
  <si>
    <t>784111031</t>
  </si>
  <si>
    <t>Omytí podkladu v místnostech výšky do 3,80 m</t>
  </si>
  <si>
    <t>-2144257773</t>
  </si>
  <si>
    <t>"šikmé plochy"</t>
  </si>
  <si>
    <t>3,031*2,9</t>
  </si>
  <si>
    <t>0,47*2*4</t>
  </si>
  <si>
    <t>3,206*7,004</t>
  </si>
  <si>
    <t>3*5,069</t>
  </si>
  <si>
    <t>3,868*2,8</t>
  </si>
  <si>
    <t>63</t>
  </si>
  <si>
    <t>784121001</t>
  </si>
  <si>
    <t>Oškrabání malby v mísnostech výšky do 3,80 m</t>
  </si>
  <si>
    <t>457416826</t>
  </si>
  <si>
    <t>Oškrabání malby v místnostech výšky do 3,80 m</t>
  </si>
  <si>
    <t xml:space="preserve">Poznámka k souboru cen:_x000D_
1. Cenami souboru cen se oceňuje jakýkoli počet současně škrabaných vrstev barvy. </t>
  </si>
  <si>
    <t>"odpočet obkladu"</t>
  </si>
  <si>
    <t>-2,1*1,705</t>
  </si>
  <si>
    <t>64</t>
  </si>
  <si>
    <t>784121011</t>
  </si>
  <si>
    <t>Rozmývání podkladu po oškrabání malby v místnostech výšky do 3,80 m</t>
  </si>
  <si>
    <t>-602277012</t>
  </si>
  <si>
    <t>65</t>
  </si>
  <si>
    <t>784171101</t>
  </si>
  <si>
    <t>Zakrytí vnitřních podlah včetně pozdějšího odkrytí</t>
  </si>
  <si>
    <t>120022177</t>
  </si>
  <si>
    <t>Zakrytí nemalovaných ploch (materiál ve specifikaci) včetně pozdějšího odkrytí podlah</t>
  </si>
  <si>
    <t xml:space="preserve">Poznámka k souboru cen:_x000D_
1. V cenách nejsou započteny náklady na dodávku fólie, tyto se oceňují ve speifikaci.Ztratné lze stanovit ve výši 5%. </t>
  </si>
  <si>
    <t>66</t>
  </si>
  <si>
    <t>581248420</t>
  </si>
  <si>
    <t>fólie pro malířské potřeby zakrývací, PG 4020-20, 7µ,  4 x 5 m</t>
  </si>
  <si>
    <t>-949304235</t>
  </si>
  <si>
    <t>fólie pro malířské potřeby zakrývací,  7µ,  4 x 5 m</t>
  </si>
  <si>
    <t>78,881*1,05 'Přepočtené koeficientem množství</t>
  </si>
  <si>
    <t>67</t>
  </si>
  <si>
    <t>784181121</t>
  </si>
  <si>
    <t>Hloubková jednonásobná penetrace podkladu v místnostech výšky do 3,80 m</t>
  </si>
  <si>
    <t>-1964771604</t>
  </si>
  <si>
    <t>Penetrace podkladu jednonásobná hloubková v místnostech výšky do 3,80 m</t>
  </si>
  <si>
    <t>68</t>
  </si>
  <si>
    <t>784211001</t>
  </si>
  <si>
    <t>Jednonásobné bílé malby ze směsí za mokra výborně otěruvzdorných v místnostech výšky do 3,80 m</t>
  </si>
  <si>
    <t>540869287</t>
  </si>
  <si>
    <t>Malby z malířských směsí otěruvzdorných za mokra jednonásobné, bílé za mokra otěruvzdorné výborně v místnostech výšky do 3,80 m</t>
  </si>
  <si>
    <t>"stěny"</t>
  </si>
  <si>
    <t>"podhled"</t>
  </si>
  <si>
    <t>02 - Zdravotní instalace vnitřní kanalizace a vodovod, vytápění, chlazení</t>
  </si>
  <si>
    <t>721 - Vnitřní kanalizace</t>
  </si>
  <si>
    <t>722 - Vnitřní vodovod</t>
  </si>
  <si>
    <t>724 - Strojní vybavení</t>
  </si>
  <si>
    <t>725 - Zařizovací předměty</t>
  </si>
  <si>
    <t>733 - Rozvod potrubí</t>
  </si>
  <si>
    <t>734 - Armatury</t>
  </si>
  <si>
    <t>735 - Otopná tělesa</t>
  </si>
  <si>
    <t>783 - Nátěry</t>
  </si>
  <si>
    <t>95 - Různé dokončovací konstrukce a práce na pozemních stavbách</t>
  </si>
  <si>
    <t>721</t>
  </si>
  <si>
    <t>Vnitřní kanalizace</t>
  </si>
  <si>
    <t>721170955R00</t>
  </si>
  <si>
    <t>Oprava-vsazení odbočky, potrubí PVC hrdlové D 50</t>
  </si>
  <si>
    <t>RTS I / 2016</t>
  </si>
  <si>
    <t>721170965R00</t>
  </si>
  <si>
    <t>Oprava - propojení dosavadního potrubí PVC D 50</t>
  </si>
  <si>
    <t>721171803R00</t>
  </si>
  <si>
    <t>Demontáž potrubí z PVC do D 75 mm</t>
  </si>
  <si>
    <t>721.001</t>
  </si>
  <si>
    <t>HL 30.4 přechod kondenzátní , beztlaký</t>
  </si>
  <si>
    <t>ks</t>
  </si>
  <si>
    <t>721.002</t>
  </si>
  <si>
    <t>Hadička kondenzátní 3/4" - 5/4" dle zařízení</t>
  </si>
  <si>
    <t>721.0031</t>
  </si>
  <si>
    <t>HL 138+138K, kondenzátní sifon podomítkový s kuličkou</t>
  </si>
  <si>
    <t>721176101R00</t>
  </si>
  <si>
    <t>Potrubí HT připojovací D 32 x 1,8 mm</t>
  </si>
  <si>
    <t>721152303R00</t>
  </si>
  <si>
    <t>Nosný žlábek pro potrubí  D 32 mm</t>
  </si>
  <si>
    <t>721176103R00</t>
  </si>
  <si>
    <t>Potrubí HT připojovací D 50 x 1,8 mm</t>
  </si>
  <si>
    <t>721194103R00</t>
  </si>
  <si>
    <t>Vyvedení odpadních výpustek D 32 x 1,8</t>
  </si>
  <si>
    <t>721194104R00</t>
  </si>
  <si>
    <t>Vyvedení odpadních výpustek D 40 x 1,8</t>
  </si>
  <si>
    <t>721194105R00</t>
  </si>
  <si>
    <t>Vyvedení odpadních výpustek D 50 x 1,8</t>
  </si>
  <si>
    <t>7241</t>
  </si>
  <si>
    <t>konzola pro potrubí kanalizace</t>
  </si>
  <si>
    <t>721290111R00</t>
  </si>
  <si>
    <t>Zkouška těsnosti kanalizace vodou DN 125</t>
  </si>
  <si>
    <t>722</t>
  </si>
  <si>
    <t>Vnitřní vodovod</t>
  </si>
  <si>
    <t>722130801R00</t>
  </si>
  <si>
    <t>Demontáž potrubí do DN 25</t>
  </si>
  <si>
    <t>722130831R00</t>
  </si>
  <si>
    <t>Demontáž nástěnky</t>
  </si>
  <si>
    <t>722131932R00</t>
  </si>
  <si>
    <t>Oprava-propojení dosavadního potrubí DN 20</t>
  </si>
  <si>
    <t>722172331R00</t>
  </si>
  <si>
    <t>Potrubí z PPR, D 20x3,4 mm</t>
  </si>
  <si>
    <t>722172351R00</t>
  </si>
  <si>
    <t>Křížení potrubí z PPR, D 20 x 3,4 mm, PN 20</t>
  </si>
  <si>
    <t>722174912R00</t>
  </si>
  <si>
    <t>Sestavení plastového rozvodu vody D 20 mm</t>
  </si>
  <si>
    <t>722181212RT7</t>
  </si>
  <si>
    <t>Izolace návleková MIRELON PRO tl. stěny 9 mm22</t>
  </si>
  <si>
    <t>722190401R00</t>
  </si>
  <si>
    <t>Vyvedení a upevnění výpustek DN 15</t>
  </si>
  <si>
    <t>722190901R00</t>
  </si>
  <si>
    <t>Uzavření/otevření vodovodního potrubí při opravě</t>
  </si>
  <si>
    <t>722191111R00</t>
  </si>
  <si>
    <t>Hadice flexibilní k baterii,DN 15 x M10,délka 0,4m</t>
  </si>
  <si>
    <t>soubor</t>
  </si>
  <si>
    <t>722191112R00</t>
  </si>
  <si>
    <t>Hadice flexibilní k ohřívači TV,DN 15,délka 0,5m</t>
  </si>
  <si>
    <t>722201212R00</t>
  </si>
  <si>
    <t>Nástěnka pro pevné trubky D 20xR1/2</t>
  </si>
  <si>
    <t>RTS I / 2015</t>
  </si>
  <si>
    <t>722235112R00</t>
  </si>
  <si>
    <t>Kohout kulový, vnitř.-vnitř.z. DN 15</t>
  </si>
  <si>
    <t>72410</t>
  </si>
  <si>
    <t>KONZOLA POTRUBÍ VODOVODU</t>
  </si>
  <si>
    <t>722280106R00</t>
  </si>
  <si>
    <t>Tlaková zkouška vodovodního potrubí DN 32</t>
  </si>
  <si>
    <t>722290234R00</t>
  </si>
  <si>
    <t>Proplach a dezinfekce vodovod.potrubí DN 80</t>
  </si>
  <si>
    <t>724</t>
  </si>
  <si>
    <t>Strojní vybavení</t>
  </si>
  <si>
    <t>724.004</t>
  </si>
  <si>
    <t>elektrický ohřívač TV 10l, pojistný ventil</t>
  </si>
  <si>
    <t>RTS II / 2015</t>
  </si>
  <si>
    <t>724.056</t>
  </si>
  <si>
    <t>příprava VZT systému ke komplexnímu vyzkoušení</t>
  </si>
  <si>
    <t>724.057</t>
  </si>
  <si>
    <t>komplexní vyzkoušení VZT systému</t>
  </si>
  <si>
    <t>724.058</t>
  </si>
  <si>
    <t>zkušební provoz VZT systému</t>
  </si>
  <si>
    <t>724.033</t>
  </si>
  <si>
    <t>kondenzační jednotka MultiF venkovní včetně konzoly uchycení</t>
  </si>
  <si>
    <t>70</t>
  </si>
  <si>
    <t>724.043</t>
  </si>
  <si>
    <t>nástěnná vnitřní jednotka chlazení MS 2,5 kW</t>
  </si>
  <si>
    <t>72</t>
  </si>
  <si>
    <t>724.044</t>
  </si>
  <si>
    <t>nástěnná vnitřní jednotka chlazení 4,0 kW</t>
  </si>
  <si>
    <t>74</t>
  </si>
  <si>
    <t>724.053</t>
  </si>
  <si>
    <t>instalační lišta pro potrubí chladiva 50x100mm</t>
  </si>
  <si>
    <t>76</t>
  </si>
  <si>
    <t>725</t>
  </si>
  <si>
    <t>Zařizovací předměty</t>
  </si>
  <si>
    <t>725210821R00</t>
  </si>
  <si>
    <t>Demontáž umyvadel bez výtokových armatur</t>
  </si>
  <si>
    <t>78</t>
  </si>
  <si>
    <t>725820801R00</t>
  </si>
  <si>
    <t>Demontáž baterie do G 3/4</t>
  </si>
  <si>
    <t>80</t>
  </si>
  <si>
    <t>725850800R00</t>
  </si>
  <si>
    <t>Demontáž ventilu odpadního</t>
  </si>
  <si>
    <t>82</t>
  </si>
  <si>
    <t>725.051</t>
  </si>
  <si>
    <t>montážní sada pro umyvadla na stěnu</t>
  </si>
  <si>
    <t>soub</t>
  </si>
  <si>
    <t>84</t>
  </si>
  <si>
    <t>725017130R00</t>
  </si>
  <si>
    <t>Umyvadlo na šrouby 50 x 41 cm, bílé</t>
  </si>
  <si>
    <t>86</t>
  </si>
  <si>
    <t>725319101R00</t>
  </si>
  <si>
    <t>Dodávka montáž dřezů jednoduchých</t>
  </si>
  <si>
    <t>88</t>
  </si>
  <si>
    <t>725334301R00</t>
  </si>
  <si>
    <t>Nálevka se sifonem PP HL20, DN 32</t>
  </si>
  <si>
    <t>90</t>
  </si>
  <si>
    <t>725814105R00</t>
  </si>
  <si>
    <t>Ventil rohový s filtrem DN 15 x DN 10</t>
  </si>
  <si>
    <t>92</t>
  </si>
  <si>
    <t>725823111RT2</t>
  </si>
  <si>
    <t>Baterie umyvadlová stoján. ruční, bez otvír.odpadu</t>
  </si>
  <si>
    <t>94</t>
  </si>
  <si>
    <t>725825114RT0</t>
  </si>
  <si>
    <t>Baterie dřezová stojánková ruční</t>
  </si>
  <si>
    <t>96</t>
  </si>
  <si>
    <t>725860109R00</t>
  </si>
  <si>
    <t>Uzávěrka zápachová umyvadlová,D 40</t>
  </si>
  <si>
    <t>98</t>
  </si>
  <si>
    <t>725860202R00</t>
  </si>
  <si>
    <t>Sifon dřezový , D 50 mm, 6/4"</t>
  </si>
  <si>
    <t>725860261R00</t>
  </si>
  <si>
    <t>Výpusť umyvadlová , stále otevřená</t>
  </si>
  <si>
    <t>102</t>
  </si>
  <si>
    <t>725980122R00</t>
  </si>
  <si>
    <t>Dvířka armaturní - klip systém 200 x 200 mm</t>
  </si>
  <si>
    <t>104</t>
  </si>
  <si>
    <t>733</t>
  </si>
  <si>
    <t>Rozvod potrubí</t>
  </si>
  <si>
    <t>722181212RT7.1</t>
  </si>
  <si>
    <t>Izolace návleková MIRELON PRO tl. stěny 9 mm15</t>
  </si>
  <si>
    <t>106</t>
  </si>
  <si>
    <t>733163101R00</t>
  </si>
  <si>
    <t>Potrubí z měděných trubek D 12 x 1,0 mm</t>
  </si>
  <si>
    <t>108</t>
  </si>
  <si>
    <t>733163102R00</t>
  </si>
  <si>
    <t>Potrubí z měděných trubek D 15 x 1,0 mm</t>
  </si>
  <si>
    <t>110</t>
  </si>
  <si>
    <t>733190106R00</t>
  </si>
  <si>
    <t>Tlaková zkouška potrubí</t>
  </si>
  <si>
    <t>112</t>
  </si>
  <si>
    <t>733110806R00</t>
  </si>
  <si>
    <t>Demontáž potrubí ocelového závitového do DN 15-32</t>
  </si>
  <si>
    <t>114</t>
  </si>
  <si>
    <t>733111103R00</t>
  </si>
  <si>
    <t>Potrubí závitové bezešvé běžné nízkotlaké DN 15</t>
  </si>
  <si>
    <t>116</t>
  </si>
  <si>
    <t>733113113R00</t>
  </si>
  <si>
    <t>Příplatek za zhotovení přípojky DN 15</t>
  </si>
  <si>
    <t>118</t>
  </si>
  <si>
    <t>734</t>
  </si>
  <si>
    <t>Armatury</t>
  </si>
  <si>
    <t>734200822R00</t>
  </si>
  <si>
    <t>Demontáž armatur se 2závity do G 1</t>
  </si>
  <si>
    <t>120</t>
  </si>
  <si>
    <t>734221672RT3</t>
  </si>
  <si>
    <t>Hlavice ovládání ventilů termostat.</t>
  </si>
  <si>
    <t>122</t>
  </si>
  <si>
    <t>734223122RT1</t>
  </si>
  <si>
    <t>Ventil termostatický, přímý</t>
  </si>
  <si>
    <t>124</t>
  </si>
  <si>
    <t>734263132R00</t>
  </si>
  <si>
    <t>Šroubení regulační, přímé</t>
  </si>
  <si>
    <t>126</t>
  </si>
  <si>
    <t>735</t>
  </si>
  <si>
    <t>Otopná tělesa</t>
  </si>
  <si>
    <t>735000912R00</t>
  </si>
  <si>
    <t>Oprava-vyregulování ventilů s termost.ovládáním</t>
  </si>
  <si>
    <t>128</t>
  </si>
  <si>
    <t>735110911R00</t>
  </si>
  <si>
    <t>Oprava-přetěsnění radiátorové růžice</t>
  </si>
  <si>
    <t>130</t>
  </si>
  <si>
    <t>735111810R00</t>
  </si>
  <si>
    <t>Demontáž těles otopných článkových</t>
  </si>
  <si>
    <t>132</t>
  </si>
  <si>
    <t>735191902R00</t>
  </si>
  <si>
    <t>Vyzkoušení otopných těles tlakem</t>
  </si>
  <si>
    <t>134</t>
  </si>
  <si>
    <t>735191904R00</t>
  </si>
  <si>
    <t>Propláchnutí otopných těles</t>
  </si>
  <si>
    <t>136</t>
  </si>
  <si>
    <t>69</t>
  </si>
  <si>
    <t>735191905R00</t>
  </si>
  <si>
    <t>Oprava - odvzdušnění otopných těles</t>
  </si>
  <si>
    <t>138</t>
  </si>
  <si>
    <t>735191910R00</t>
  </si>
  <si>
    <t>Vypuštění / napuštění vody do otopného systému - bez kotle</t>
  </si>
  <si>
    <t>140</t>
  </si>
  <si>
    <t>71</t>
  </si>
  <si>
    <t>735191914R00</t>
  </si>
  <si>
    <t>Montáž otop.těles použitých článkových</t>
  </si>
  <si>
    <t>142</t>
  </si>
  <si>
    <t>783</t>
  </si>
  <si>
    <t>Nátěry</t>
  </si>
  <si>
    <t>783324340R00</t>
  </si>
  <si>
    <t>Nátěr syntetický litin. radiátorů Z +2x + 2x email</t>
  </si>
  <si>
    <t>144</t>
  </si>
  <si>
    <t>73</t>
  </si>
  <si>
    <t>783424340R00</t>
  </si>
  <si>
    <t>Nátěr syntet. potrubí do DN 50 mm  Z+2x +1x email</t>
  </si>
  <si>
    <t>146</t>
  </si>
  <si>
    <t>95</t>
  </si>
  <si>
    <t>Různé dokončovací konstrukce a práce na pozemních stavbách</t>
  </si>
  <si>
    <t>941955002R00</t>
  </si>
  <si>
    <t>Lešení lehké pomocné, výška podlahy do 1,9 m</t>
  </si>
  <si>
    <t>148</t>
  </si>
  <si>
    <t>75</t>
  </si>
  <si>
    <t>974100030RA0</t>
  </si>
  <si>
    <t>Vysekání rýh ve zdivu z cihel, 15 x 15 cm</t>
  </si>
  <si>
    <t>150</t>
  </si>
  <si>
    <t>970051035R00</t>
  </si>
  <si>
    <t>Vrtání jádrové</t>
  </si>
  <si>
    <t>152</t>
  </si>
  <si>
    <t>77</t>
  </si>
  <si>
    <t>612403388R00</t>
  </si>
  <si>
    <t>Hrubá výplň rýh ve stěnách do 15x15cm maltou z SMS</t>
  </si>
  <si>
    <t>154</t>
  </si>
  <si>
    <t>998733101R00</t>
  </si>
  <si>
    <t>Přesun hmot pro rozvody potrubí, výšky do 6 m</t>
  </si>
  <si>
    <t>156</t>
  </si>
  <si>
    <t>03 - Silnoproudá a slaboproudá elektroinstalace</t>
  </si>
  <si>
    <t>D1 - Slaboproud</t>
  </si>
  <si>
    <t>D2 - Silnoproud</t>
  </si>
  <si>
    <t>D3 - Osvětlení</t>
  </si>
  <si>
    <t>D4 - Pří pomocí ostatním profesím</t>
  </si>
  <si>
    <t>D1</t>
  </si>
  <si>
    <t>Slaboproud</t>
  </si>
  <si>
    <t>Pol1</t>
  </si>
  <si>
    <t>Patch panel 24Mod kompletní cat 6</t>
  </si>
  <si>
    <t>1499698636</t>
  </si>
  <si>
    <t>Pol2</t>
  </si>
  <si>
    <t>Vyvazovací panel</t>
  </si>
  <si>
    <t>1522026207</t>
  </si>
  <si>
    <t>Pol3</t>
  </si>
  <si>
    <t>Zásuvka datová dvojitá cat 6 včetně krabičky a rámečku</t>
  </si>
  <si>
    <t>-35177346</t>
  </si>
  <si>
    <t>Pol4</t>
  </si>
  <si>
    <t>Kabel UTP cat 6 bez halonový</t>
  </si>
  <si>
    <t>-511541211</t>
  </si>
  <si>
    <t>Pol5</t>
  </si>
  <si>
    <t>Úpravy v stávajísí datovém rozvadči</t>
  </si>
  <si>
    <t>pol.</t>
  </si>
  <si>
    <t>81882449</t>
  </si>
  <si>
    <t>D2</t>
  </si>
  <si>
    <t>Silnoproud</t>
  </si>
  <si>
    <t>Pol6</t>
  </si>
  <si>
    <t>zásuvka včetně rámečku a krabice</t>
  </si>
  <si>
    <t>Ks</t>
  </si>
  <si>
    <t>629620675</t>
  </si>
  <si>
    <t>Pol7</t>
  </si>
  <si>
    <t>zásuvka s přepěťovou ochranou včetně krabice KPR68</t>
  </si>
  <si>
    <t>1156025863</t>
  </si>
  <si>
    <t>Pol8</t>
  </si>
  <si>
    <t>Vypínač č1 včetně krytky, rámečku a krabice</t>
  </si>
  <si>
    <t>-723668466</t>
  </si>
  <si>
    <t>Pol9</t>
  </si>
  <si>
    <t>Vypínač č6 včetně krytky, rámečku a krabice</t>
  </si>
  <si>
    <t>-1594193084</t>
  </si>
  <si>
    <t>Pol10</t>
  </si>
  <si>
    <t>Zásuvka 400V 32A 3P+PE+N 6h se zásuvkou 230V</t>
  </si>
  <si>
    <t>1003196053</t>
  </si>
  <si>
    <t>Pol11</t>
  </si>
  <si>
    <t>Kabel 3Jx1,5</t>
  </si>
  <si>
    <t>-1786307629</t>
  </si>
  <si>
    <t>Pol12</t>
  </si>
  <si>
    <t>Kabel 3Jx2,5</t>
  </si>
  <si>
    <t>-798455110</t>
  </si>
  <si>
    <t>Pol13</t>
  </si>
  <si>
    <t>Kabel 5Jx1,5</t>
  </si>
  <si>
    <t>-1863256457</t>
  </si>
  <si>
    <t>Pol14</t>
  </si>
  <si>
    <t>Kabel 5Jx4</t>
  </si>
  <si>
    <t>1987242452</t>
  </si>
  <si>
    <t>Pol15</t>
  </si>
  <si>
    <t>Kabel 5Jx25</t>
  </si>
  <si>
    <t>518521204</t>
  </si>
  <si>
    <t>Pol16</t>
  </si>
  <si>
    <t>Turka ohebná bez halenová 25 + příchytky</t>
  </si>
  <si>
    <t>114281129</t>
  </si>
  <si>
    <t>Pol17</t>
  </si>
  <si>
    <t>Turka ohebná bez halenová 40 + příchytky</t>
  </si>
  <si>
    <t>-229533630</t>
  </si>
  <si>
    <t>Pol18</t>
  </si>
  <si>
    <t>KPR 68</t>
  </si>
  <si>
    <t>-921804264</t>
  </si>
  <si>
    <t>Pol19</t>
  </si>
  <si>
    <t>Sádra</t>
  </si>
  <si>
    <t>874739498</t>
  </si>
  <si>
    <t>Pol20</t>
  </si>
  <si>
    <t>Wago svorky</t>
  </si>
  <si>
    <t>kopl</t>
  </si>
  <si>
    <t>-1233928697</t>
  </si>
  <si>
    <t>Pol21</t>
  </si>
  <si>
    <t>Krabice pro uzemnění a po spojení včetně vybavení</t>
  </si>
  <si>
    <t>1830401851</t>
  </si>
  <si>
    <t>Pol22</t>
  </si>
  <si>
    <t>CY 6</t>
  </si>
  <si>
    <t>481399361</t>
  </si>
  <si>
    <t>Pol23</t>
  </si>
  <si>
    <t>CY 25</t>
  </si>
  <si>
    <t>1986746949</t>
  </si>
  <si>
    <t>Pol24</t>
  </si>
  <si>
    <t>Bernard svorka</t>
  </si>
  <si>
    <t>1226727867</t>
  </si>
  <si>
    <t>Pol25</t>
  </si>
  <si>
    <t>Příchytky ocelové na dva kabely</t>
  </si>
  <si>
    <t>-902331505</t>
  </si>
  <si>
    <t>Pol26</t>
  </si>
  <si>
    <t>Příchytky ocelové na jeden kabel</t>
  </si>
  <si>
    <t>-1897294615</t>
  </si>
  <si>
    <t>Pol27</t>
  </si>
  <si>
    <t>Žlab 150x50 s příslušenstvím P30-R Merkur 2</t>
  </si>
  <si>
    <t>2052787718</t>
  </si>
  <si>
    <t>Pol28</t>
  </si>
  <si>
    <t>Rozvaděč HRB úpravy v rozvaděči</t>
  </si>
  <si>
    <t>273238303</t>
  </si>
  <si>
    <t>Pol29</t>
  </si>
  <si>
    <t>Rozvaděč R.4NP.357</t>
  </si>
  <si>
    <t>-210931864</t>
  </si>
  <si>
    <t>Pol30</t>
  </si>
  <si>
    <t>Proti požární ucpávky</t>
  </si>
  <si>
    <t>-1937185381</t>
  </si>
  <si>
    <t>Pol31</t>
  </si>
  <si>
    <t>Opotřebení děrovacích zařízení</t>
  </si>
  <si>
    <t>-1015856052</t>
  </si>
  <si>
    <t>Pol32</t>
  </si>
  <si>
    <t>drobný materiál</t>
  </si>
  <si>
    <t>-1799564307</t>
  </si>
  <si>
    <t>Pol33</t>
  </si>
  <si>
    <t>Zněny v průběhu stavby</t>
  </si>
  <si>
    <t>-1988887772</t>
  </si>
  <si>
    <t>Pol34</t>
  </si>
  <si>
    <t>rezerva rozpočtu</t>
  </si>
  <si>
    <t>-1756948660</t>
  </si>
  <si>
    <t>Pol35</t>
  </si>
  <si>
    <t>Revize</t>
  </si>
  <si>
    <t>hod</t>
  </si>
  <si>
    <t>-53034616</t>
  </si>
  <si>
    <t>Pol36</t>
  </si>
  <si>
    <t>Konzultace</t>
  </si>
  <si>
    <t>-76671453</t>
  </si>
  <si>
    <t>Pol37</t>
  </si>
  <si>
    <t>Zaškolení a předání</t>
  </si>
  <si>
    <t>-1101946987</t>
  </si>
  <si>
    <t>D3</t>
  </si>
  <si>
    <t>Osvětlení</t>
  </si>
  <si>
    <t>Pol38</t>
  </si>
  <si>
    <t>Světla LED přisazené kancelářské</t>
  </si>
  <si>
    <t>-1941059966</t>
  </si>
  <si>
    <t>Pol39</t>
  </si>
  <si>
    <t>Světla LED přisazené kancelářské s nouzovým zdrojem</t>
  </si>
  <si>
    <t>-1626837794</t>
  </si>
  <si>
    <t>Pol40</t>
  </si>
  <si>
    <t>Svítidlo pod kuchyňskou linku</t>
  </si>
  <si>
    <t>-343245127</t>
  </si>
  <si>
    <t>D4</t>
  </si>
  <si>
    <t>Pří pomocí ostatním profesím</t>
  </si>
  <si>
    <t>Pol43</t>
  </si>
  <si>
    <t>Montáže</t>
  </si>
  <si>
    <t>-942582122</t>
  </si>
  <si>
    <t>VRN - Vedlejší rozpočtové náklady</t>
  </si>
  <si>
    <t xml:space="preserve">    0 - Vedlejší rozpočtové náklady</t>
  </si>
  <si>
    <t xml:space="preserve">    VRN6 - Územní vlivy</t>
  </si>
  <si>
    <t xml:space="preserve">    VRN7 - Provozní vlivy</t>
  </si>
  <si>
    <t>013254000</t>
  </si>
  <si>
    <t>Dokumentace skutečného provedení stavby</t>
  </si>
  <si>
    <t>Kč</t>
  </si>
  <si>
    <t>1024</t>
  </si>
  <si>
    <t>1725427022</t>
  </si>
  <si>
    <t>Průzkumné, geodetické a projektové práce projektové práce dokumentace stavby (výkresová a textová) skutečného provedení stavby</t>
  </si>
  <si>
    <t>030001000</t>
  </si>
  <si>
    <t>Zařízení staveniště</t>
  </si>
  <si>
    <t>-486913750</t>
  </si>
  <si>
    <t>Základní rozdělení průvodních činností a nákladů zařízení staveniště</t>
  </si>
  <si>
    <t>VRN6</t>
  </si>
  <si>
    <t>Územní vlivy</t>
  </si>
  <si>
    <t>060001000</t>
  </si>
  <si>
    <t>626733473</t>
  </si>
  <si>
    <t>Základní rozdělení průvodních činností a nákladů územní vlivy</t>
  </si>
  <si>
    <t>065002000</t>
  </si>
  <si>
    <t>Mimostaveništní doprava materiálů</t>
  </si>
  <si>
    <t>-949279571</t>
  </si>
  <si>
    <t>Hlavní tituly průvodních činností a nákladů územní vlivy mimostaveništní doprava materiálů a výrobků</t>
  </si>
  <si>
    <t>VRN7</t>
  </si>
  <si>
    <t>Provozní vlivy</t>
  </si>
  <si>
    <t>070001000</t>
  </si>
  <si>
    <t>946799665</t>
  </si>
  <si>
    <t>Základní rozdělení průvodních činností a nákladů provozní vlivy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</si>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</sst>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x14ac:knownFonts="1">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AE682"/>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color rgb="FF800080"/>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7" fillId="0" borderId="0" applyNumberFormat="0" applyFill="0" applyBorder="0" applyAlignment="0" applyProtection="0"/>
    <xf numFmtId="0" fontId="42" fillId="0" borderId="0" applyAlignment="0">
      <alignment vertical="top" wrapText="1"/>
      <protection locked="0"/>
    </xf>
  </cellStyleXfs>
  <cellXfs count="40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left" vertical="center"/>
    </xf>
    <xf numFmtId="0" fontId="0" fillId="2" borderId="0" xfId="0" applyFill="1"/>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12" fillId="0" borderId="0" xfId="0" applyFont="1" applyBorder="1" applyAlignment="1" applyProtection="1">
      <alignment horizontal="left" vertical="center"/>
    </xf>
    <xf numFmtId="0" fontId="0" fillId="0" borderId="5" xfId="0" applyBorder="1" applyProtection="1"/>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5"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6" xfId="0" applyBorder="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17" fillId="0" borderId="7" xfId="0" applyFont="1" applyBorder="1" applyAlignment="1" applyProtection="1">
      <alignment horizontal="left" vertical="center"/>
    </xf>
    <xf numFmtId="0" fontId="0" fillId="0" borderId="7" xfId="0" applyFont="1" applyBorder="1" applyAlignment="1" applyProtection="1">
      <alignment vertical="center"/>
    </xf>
    <xf numFmtId="0" fontId="0" fillId="0" borderId="5" xfId="0" applyFont="1" applyBorder="1" applyAlignment="1" applyProtection="1">
      <alignment vertical="center"/>
    </xf>
    <xf numFmtId="0" fontId="1" fillId="0" borderId="0" xfId="0" applyFont="1" applyBorder="1" applyAlignment="1" applyProtection="1">
      <alignment horizontal="righ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0" fillId="4" borderId="5"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lignment vertical="center"/>
    </xf>
    <xf numFmtId="0" fontId="12" fillId="0" borderId="0" xfId="0" applyFont="1" applyAlignment="1" applyProtection="1">
      <alignment horizontal="left" vertical="center"/>
    </xf>
    <xf numFmtId="0" fontId="0" fillId="0" borderId="0" xfId="0" applyFont="1" applyAlignment="1" applyProtection="1">
      <alignment vertical="center"/>
    </xf>
    <xf numFmtId="0" fontId="2" fillId="0" borderId="4" xfId="0" applyFont="1" applyBorder="1" applyAlignment="1" applyProtection="1">
      <alignment vertical="center"/>
    </xf>
    <xf numFmtId="0" fontId="15"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7" xfId="0" applyFont="1" applyBorder="1" applyAlignment="1" applyProtection="1">
      <alignment vertical="center"/>
    </xf>
    <xf numFmtId="0" fontId="0" fillId="0" borderId="18" xfId="0" applyFont="1" applyBorder="1" applyAlignment="1" applyProtection="1">
      <alignment vertical="center"/>
    </xf>
    <xf numFmtId="0" fontId="0" fillId="5" borderId="9"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15" fillId="0" borderId="19"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20" fillId="0" borderId="0" xfId="0" applyFont="1" applyAlignment="1" applyProtection="1">
      <alignment horizontal="left" vertical="center"/>
    </xf>
    <xf numFmtId="0" fontId="20" fillId="0" borderId="0" xfId="0" applyFont="1" applyAlignment="1" applyProtection="1">
      <alignment vertical="center"/>
    </xf>
    <xf numFmtId="0" fontId="3" fillId="0" borderId="0" xfId="0" applyFont="1" applyAlignment="1" applyProtection="1">
      <alignment horizontal="center" vertical="center"/>
    </xf>
    <xf numFmtId="4" fontId="19" fillId="0" borderId="17"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8" xfId="0" applyNumberFormat="1" applyFont="1" applyBorder="1" applyAlignment="1" applyProtection="1">
      <alignment vertical="center"/>
    </xf>
    <xf numFmtId="0" fontId="3" fillId="0" borderId="0" xfId="0" applyFont="1" applyAlignment="1">
      <alignment horizontal="left" vertical="center"/>
    </xf>
    <xf numFmtId="0" fontId="21" fillId="0" borderId="0" xfId="0" applyFont="1" applyAlignment="1">
      <alignment horizontal="left" vertical="center"/>
    </xf>
    <xf numFmtId="0" fontId="4" fillId="0" borderId="4" xfId="0" applyFont="1" applyBorder="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horizontal="center" vertical="center"/>
    </xf>
    <xf numFmtId="0" fontId="4" fillId="0" borderId="4" xfId="0" applyFont="1" applyBorder="1" applyAlignment="1">
      <alignment vertical="center"/>
    </xf>
    <xf numFmtId="4" fontId="25" fillId="0" borderId="17"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8" xfId="0" applyNumberFormat="1" applyFont="1" applyBorder="1" applyAlignment="1" applyProtection="1">
      <alignment vertical="center"/>
    </xf>
    <xf numFmtId="0" fontId="4" fillId="0" borderId="0" xfId="0" applyFont="1" applyAlignment="1">
      <alignment horizontal="left" vertical="center"/>
    </xf>
    <xf numFmtId="0" fontId="5" fillId="0" borderId="4"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4" xfId="0" applyFont="1" applyBorder="1" applyAlignment="1">
      <alignment vertical="center"/>
    </xf>
    <xf numFmtId="4" fontId="27" fillId="0" borderId="17"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8" xfId="0" applyNumberFormat="1" applyFont="1" applyBorder="1" applyAlignment="1" applyProtection="1">
      <alignment vertical="center"/>
    </xf>
    <xf numFmtId="0" fontId="5" fillId="0" borderId="0" xfId="0" applyFont="1" applyAlignment="1">
      <alignment horizontal="left" vertical="center"/>
    </xf>
    <xf numFmtId="4" fontId="27" fillId="0" borderId="22" xfId="0" applyNumberFormat="1" applyFont="1" applyBorder="1" applyAlignment="1" applyProtection="1">
      <alignment vertical="center"/>
    </xf>
    <xf numFmtId="4" fontId="27" fillId="0" borderId="23" xfId="0" applyNumberFormat="1" applyFont="1" applyBorder="1" applyAlignment="1" applyProtection="1">
      <alignment vertical="center"/>
    </xf>
    <xf numFmtId="166" fontId="27" fillId="0" borderId="23" xfId="0" applyNumberFormat="1" applyFont="1" applyBorder="1" applyAlignment="1" applyProtection="1">
      <alignment vertical="center"/>
    </xf>
    <xf numFmtId="4" fontId="27" fillId="0" borderId="24" xfId="0" applyNumberFormat="1" applyFont="1" applyBorder="1" applyAlignment="1" applyProtection="1">
      <alignmen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4"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xf>
    <xf numFmtId="0" fontId="17" fillId="0" borderId="0" xfId="0" applyFont="1" applyBorder="1" applyAlignment="1" applyProtection="1">
      <alignment horizontal="left" vertical="center"/>
    </xf>
    <xf numFmtId="4" fontId="20"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0" fontId="0" fillId="5" borderId="9" xfId="0" applyFont="1" applyFill="1" applyBorder="1" applyAlignment="1" applyProtection="1">
      <alignment vertical="center"/>
      <protection locked="0"/>
    </xf>
    <xf numFmtId="4" fontId="3" fillId="5" borderId="9" xfId="0" applyNumberFormat="1" applyFont="1" applyFill="1" applyBorder="1" applyAlignment="1" applyProtection="1">
      <alignment vertical="center"/>
    </xf>
    <xf numFmtId="0" fontId="0" fillId="5" borderId="26" xfId="0" applyFont="1" applyFill="1" applyBorder="1" applyAlignment="1" applyProtection="1">
      <alignment vertical="center"/>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5" xfId="0" applyFont="1" applyFill="1" applyBorder="1" applyAlignment="1" applyProtection="1">
      <alignment vertical="center"/>
    </xf>
    <xf numFmtId="0" fontId="28" fillId="0" borderId="0" xfId="0" applyFont="1" applyBorder="1" applyAlignment="1" applyProtection="1">
      <alignment horizontal="lef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23" xfId="0" applyFont="1" applyBorder="1" applyAlignment="1" applyProtection="1">
      <alignment horizontal="left" vertical="center"/>
    </xf>
    <xf numFmtId="0" fontId="6" fillId="0" borderId="23" xfId="0" applyFont="1" applyBorder="1" applyAlignment="1" applyProtection="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xf>
    <xf numFmtId="0" fontId="6" fillId="0" borderId="5" xfId="0" applyFont="1" applyBorder="1" applyAlignment="1" applyProtection="1">
      <alignment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23" xfId="0" applyFont="1" applyBorder="1" applyAlignment="1" applyProtection="1">
      <alignment horizontal="left" vertical="center"/>
    </xf>
    <xf numFmtId="0" fontId="7" fillId="0" borderId="23" xfId="0" applyFont="1" applyBorder="1" applyAlignment="1" applyProtection="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xf>
    <xf numFmtId="0" fontId="7" fillId="0" borderId="5" xfId="0" applyFont="1" applyBorder="1" applyAlignment="1" applyProtection="1">
      <alignment vertical="center"/>
    </xf>
    <xf numFmtId="0" fontId="0" fillId="0" borderId="0" xfId="0" applyFont="1" applyAlignment="1" applyProtection="1">
      <alignment vertical="center"/>
      <protection locked="0"/>
    </xf>
    <xf numFmtId="0" fontId="0" fillId="0" borderId="0" xfId="0" applyProtection="1"/>
    <xf numFmtId="0" fontId="0" fillId="0" borderId="4" xfId="0" applyBorder="1"/>
    <xf numFmtId="0" fontId="2" fillId="0" borderId="0" xfId="0" applyFont="1" applyAlignment="1" applyProtection="1">
      <alignment horizontal="left" vertical="center"/>
    </xf>
    <xf numFmtId="0" fontId="15"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9"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0" fillId="0" borderId="0" xfId="0" applyNumberFormat="1" applyFont="1" applyAlignment="1" applyProtection="1"/>
    <xf numFmtId="166" fontId="30" fillId="0" borderId="15" xfId="0" applyNumberFormat="1" applyFont="1" applyBorder="1" applyAlignment="1" applyProtection="1"/>
    <xf numFmtId="166" fontId="30" fillId="0" borderId="16" xfId="0" applyNumberFormat="1" applyFont="1" applyBorder="1" applyAlignment="1" applyProtection="1"/>
    <xf numFmtId="4" fontId="31"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7"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8"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xf>
    <xf numFmtId="0" fontId="7" fillId="0" borderId="0" xfId="0" applyFont="1" applyBorder="1" applyAlignment="1" applyProtection="1">
      <alignment horizontal="left"/>
    </xf>
    <xf numFmtId="4" fontId="7" fillId="0" borderId="0" xfId="0" applyNumberFormat="1" applyFont="1" applyBorder="1" applyAlignment="1" applyProtection="1"/>
    <xf numFmtId="0" fontId="0" fillId="0" borderId="27" xfId="0" applyFont="1" applyBorder="1" applyAlignment="1" applyProtection="1">
      <alignment horizontal="center" vertical="center"/>
    </xf>
    <xf numFmtId="49" fontId="0" fillId="0" borderId="27" xfId="0" applyNumberFormat="1"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27" xfId="0" applyFont="1" applyBorder="1" applyAlignment="1" applyProtection="1">
      <alignment horizontal="center" vertical="center" wrapText="1"/>
    </xf>
    <xf numFmtId="167" fontId="0" fillId="0" borderId="27" xfId="0" applyNumberFormat="1" applyFont="1" applyBorder="1" applyAlignment="1" applyProtection="1">
      <alignment vertical="center"/>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xf>
    <xf numFmtId="0" fontId="1" fillId="3" borderId="27"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8" xfId="0" applyNumberFormat="1" applyFont="1" applyBorder="1" applyAlignment="1" applyProtection="1">
      <alignmen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34"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xf>
    <xf numFmtId="0" fontId="9" fillId="0" borderId="0" xfId="0" applyFont="1" applyBorder="1" applyAlignment="1" applyProtection="1">
      <alignment vertical="center"/>
    </xf>
    <xf numFmtId="0" fontId="9" fillId="0" borderId="18" xfId="0" applyFont="1" applyBorder="1" applyAlignment="1" applyProtection="1">
      <alignment vertical="center"/>
    </xf>
    <xf numFmtId="0" fontId="9" fillId="0" borderId="0" xfId="0" applyFont="1" applyAlignment="1">
      <alignment horizontal="left" vertical="center"/>
    </xf>
    <xf numFmtId="0" fontId="32"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33" fillId="0" borderId="0" xfId="0" applyFont="1" applyBorder="1" applyAlignment="1" applyProtection="1">
      <alignment horizontal="left" vertical="center" wrapText="1"/>
    </xf>
    <xf numFmtId="0" fontId="34" fillId="0" borderId="0" xfId="0" applyFont="1" applyBorder="1" applyAlignment="1" applyProtection="1">
      <alignment vertical="center" wrapText="1"/>
    </xf>
    <xf numFmtId="167" fontId="0" fillId="3" borderId="27" xfId="0" applyNumberFormat="1" applyFont="1" applyFill="1" applyBorder="1" applyAlignment="1" applyProtection="1">
      <alignment vertical="center"/>
      <protection locked="0"/>
    </xf>
    <xf numFmtId="0" fontId="35" fillId="0" borderId="27" xfId="0" applyFont="1" applyBorder="1" applyAlignment="1" applyProtection="1">
      <alignment horizontal="center" vertical="center"/>
    </xf>
    <xf numFmtId="49" fontId="35" fillId="0" borderId="27" xfId="0" applyNumberFormat="1" applyFont="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27" xfId="0" applyFont="1" applyBorder="1" applyAlignment="1" applyProtection="1">
      <alignment horizontal="center" vertical="center" wrapText="1"/>
    </xf>
    <xf numFmtId="167" fontId="35" fillId="0" borderId="27" xfId="0" applyNumberFormat="1" applyFont="1" applyBorder="1" applyAlignment="1" applyProtection="1">
      <alignment vertical="center"/>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36" fillId="0" borderId="0" xfId="0" applyFont="1" applyAlignment="1" applyProtection="1">
      <alignment horizontal="left" vertical="center"/>
    </xf>
    <xf numFmtId="0" fontId="36"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xf>
    <xf numFmtId="0" fontId="10" fillId="0" borderId="0" xfId="0" applyFont="1" applyBorder="1" applyAlignment="1" applyProtection="1">
      <alignment vertical="center"/>
    </xf>
    <xf numFmtId="0" fontId="10" fillId="0" borderId="18" xfId="0" applyFont="1" applyBorder="1" applyAlignment="1" applyProtection="1">
      <alignment vertical="center"/>
    </xf>
    <xf numFmtId="0" fontId="10" fillId="0" borderId="0" xfId="0" applyFont="1" applyAlignment="1">
      <alignment horizontal="left"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2"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37" fillId="2" borderId="0" xfId="1" applyFill="1"/>
    <xf numFmtId="0" fontId="38" fillId="0" borderId="0" xfId="1" applyFont="1" applyAlignment="1">
      <alignment horizontal="center" vertical="center"/>
    </xf>
    <xf numFmtId="0" fontId="39" fillId="2" borderId="0" xfId="0" applyFont="1" applyFill="1" applyAlignment="1">
      <alignment horizontal="left" vertical="center"/>
    </xf>
    <xf numFmtId="0" fontId="40" fillId="2" borderId="0" xfId="0" applyFont="1" applyFill="1" applyAlignment="1">
      <alignment vertical="center"/>
    </xf>
    <xf numFmtId="0" fontId="41" fillId="2" borderId="0" xfId="1" applyFont="1" applyFill="1" applyAlignment="1">
      <alignment vertical="center"/>
    </xf>
    <xf numFmtId="0" fontId="11" fillId="2" borderId="0" xfId="0" applyFont="1" applyFill="1" applyAlignment="1" applyProtection="1">
      <alignment horizontal="left" vertical="center"/>
    </xf>
    <xf numFmtId="0" fontId="40" fillId="2" borderId="0" xfId="0" applyFont="1" applyFill="1" applyAlignment="1" applyProtection="1">
      <alignment vertical="center"/>
    </xf>
    <xf numFmtId="0" fontId="39" fillId="2" borderId="0" xfId="0" applyFont="1" applyFill="1" applyAlignment="1" applyProtection="1">
      <alignment horizontal="left" vertical="center"/>
    </xf>
    <xf numFmtId="0" fontId="41" fillId="2" borderId="0" xfId="1" applyFont="1" applyFill="1" applyAlignment="1" applyProtection="1">
      <alignment vertical="center"/>
    </xf>
    <xf numFmtId="0" fontId="40" fillId="2" borderId="0" xfId="0" applyFont="1" applyFill="1" applyAlignment="1" applyProtection="1">
      <alignment vertical="center"/>
      <protection locked="0"/>
    </xf>
    <xf numFmtId="0" fontId="42" fillId="0" borderId="0" xfId="2" applyAlignment="1">
      <alignment vertical="top"/>
      <protection locked="0"/>
    </xf>
    <xf numFmtId="0" fontId="43" fillId="0" borderId="28" xfId="2" applyFont="1" applyBorder="1" applyAlignment="1">
      <alignment vertical="center" wrapText="1"/>
      <protection locked="0"/>
    </xf>
    <xf numFmtId="0" fontId="43" fillId="0" borderId="29" xfId="2" applyFont="1" applyBorder="1" applyAlignment="1">
      <alignment vertical="center" wrapText="1"/>
      <protection locked="0"/>
    </xf>
    <xf numFmtId="0" fontId="43" fillId="0" borderId="30" xfId="2" applyFont="1" applyBorder="1" applyAlignment="1">
      <alignment vertical="center" wrapText="1"/>
      <protection locked="0"/>
    </xf>
    <xf numFmtId="0" fontId="43" fillId="0" borderId="31" xfId="2" applyFont="1" applyBorder="1" applyAlignment="1">
      <alignment horizontal="center" vertical="center" wrapText="1"/>
      <protection locked="0"/>
    </xf>
    <xf numFmtId="0" fontId="43" fillId="0" borderId="32" xfId="2" applyFont="1" applyBorder="1" applyAlignment="1">
      <alignment horizontal="center" vertical="center" wrapText="1"/>
      <protection locked="0"/>
    </xf>
    <xf numFmtId="0" fontId="42" fillId="0" borderId="0" xfId="2" applyAlignment="1">
      <alignment horizontal="center" vertical="center"/>
      <protection locked="0"/>
    </xf>
    <xf numFmtId="0" fontId="43" fillId="0" borderId="31" xfId="2" applyFont="1" applyBorder="1" applyAlignment="1">
      <alignment vertical="center" wrapText="1"/>
      <protection locked="0"/>
    </xf>
    <xf numFmtId="0" fontId="43" fillId="0" borderId="32" xfId="2" applyFont="1" applyBorder="1" applyAlignment="1">
      <alignment vertical="center" wrapText="1"/>
      <protection locked="0"/>
    </xf>
    <xf numFmtId="0" fontId="45" fillId="0" borderId="0" xfId="2" applyFont="1" applyBorder="1" applyAlignment="1">
      <alignment horizontal="left" vertical="center" wrapText="1"/>
      <protection locked="0"/>
    </xf>
    <xf numFmtId="0" fontId="46" fillId="0" borderId="31" xfId="2" applyFont="1" applyBorder="1" applyAlignment="1">
      <alignment vertical="center" wrapText="1"/>
      <protection locked="0"/>
    </xf>
    <xf numFmtId="0" fontId="46" fillId="0" borderId="0" xfId="2" applyFont="1" applyBorder="1" applyAlignment="1">
      <alignment horizontal="left" vertical="center" wrapText="1"/>
      <protection locked="0"/>
    </xf>
    <xf numFmtId="0" fontId="46" fillId="0" borderId="0" xfId="2" applyFont="1" applyBorder="1" applyAlignment="1">
      <alignment vertical="center" wrapText="1"/>
      <protection locked="0"/>
    </xf>
    <xf numFmtId="0" fontId="46" fillId="0" borderId="0" xfId="2" applyFont="1" applyBorder="1" applyAlignment="1">
      <alignment vertical="center"/>
      <protection locked="0"/>
    </xf>
    <xf numFmtId="0" fontId="46" fillId="0" borderId="0" xfId="2" applyFont="1" applyBorder="1" applyAlignment="1">
      <alignment horizontal="left" vertical="center"/>
      <protection locked="0"/>
    </xf>
    <xf numFmtId="49" fontId="46" fillId="0" borderId="0" xfId="2" applyNumberFormat="1" applyFont="1" applyBorder="1" applyAlignment="1">
      <alignment vertical="center" wrapText="1"/>
      <protection locked="0"/>
    </xf>
    <xf numFmtId="0" fontId="43" fillId="0" borderId="34" xfId="2" applyFont="1" applyBorder="1" applyAlignment="1">
      <alignment vertical="center" wrapText="1"/>
      <protection locked="0"/>
    </xf>
    <xf numFmtId="0" fontId="49" fillId="0" borderId="33" xfId="2" applyFont="1" applyBorder="1" applyAlignment="1">
      <alignment vertical="center" wrapText="1"/>
      <protection locked="0"/>
    </xf>
    <xf numFmtId="0" fontId="43" fillId="0" borderId="35" xfId="2" applyFont="1" applyBorder="1" applyAlignment="1">
      <alignment vertical="center" wrapText="1"/>
      <protection locked="0"/>
    </xf>
    <xf numFmtId="0" fontId="43" fillId="0" borderId="0" xfId="2" applyFont="1" applyBorder="1" applyAlignment="1">
      <alignment vertical="top"/>
      <protection locked="0"/>
    </xf>
    <xf numFmtId="0" fontId="43" fillId="0" borderId="0" xfId="2" applyFont="1" applyAlignment="1">
      <alignment vertical="top"/>
      <protection locked="0"/>
    </xf>
    <xf numFmtId="0" fontId="43" fillId="0" borderId="28" xfId="2" applyFont="1" applyBorder="1" applyAlignment="1">
      <alignment horizontal="left" vertical="center"/>
      <protection locked="0"/>
    </xf>
    <xf numFmtId="0" fontId="43" fillId="0" borderId="29" xfId="2" applyFont="1" applyBorder="1" applyAlignment="1">
      <alignment horizontal="left" vertical="center"/>
      <protection locked="0"/>
    </xf>
    <xf numFmtId="0" fontId="43" fillId="0" borderId="30" xfId="2" applyFont="1" applyBorder="1" applyAlignment="1">
      <alignment horizontal="left" vertical="center"/>
      <protection locked="0"/>
    </xf>
    <xf numFmtId="0" fontId="43" fillId="0" borderId="31" xfId="2" applyFont="1" applyBorder="1" applyAlignment="1">
      <alignment horizontal="left" vertical="center"/>
      <protection locked="0"/>
    </xf>
    <xf numFmtId="0" fontId="43" fillId="0" borderId="32" xfId="2" applyFont="1" applyBorder="1" applyAlignment="1">
      <alignment horizontal="left" vertical="center"/>
      <protection locked="0"/>
    </xf>
    <xf numFmtId="0" fontId="45" fillId="0" borderId="0" xfId="2" applyFont="1" applyBorder="1" applyAlignment="1">
      <alignment horizontal="left" vertical="center"/>
      <protection locked="0"/>
    </xf>
    <xf numFmtId="0" fontId="50" fillId="0" borderId="0" xfId="2" applyFont="1" applyAlignment="1">
      <alignment horizontal="left" vertical="center"/>
      <protection locked="0"/>
    </xf>
    <xf numFmtId="0" fontId="45" fillId="0" borderId="33" xfId="2" applyFont="1" applyBorder="1" applyAlignment="1">
      <alignment horizontal="left" vertical="center"/>
      <protection locked="0"/>
    </xf>
    <xf numFmtId="0" fontId="45" fillId="0" borderId="33" xfId="2" applyFont="1" applyBorder="1" applyAlignment="1">
      <alignment horizontal="center" vertical="center"/>
      <protection locked="0"/>
    </xf>
    <xf numFmtId="0" fontId="50" fillId="0" borderId="33" xfId="2" applyFont="1" applyBorder="1" applyAlignment="1">
      <alignment horizontal="left" vertical="center"/>
      <protection locked="0"/>
    </xf>
    <xf numFmtId="0" fontId="48" fillId="0" borderId="0" xfId="2" applyFont="1" applyBorder="1" applyAlignment="1">
      <alignment horizontal="left" vertical="center"/>
      <protection locked="0"/>
    </xf>
    <xf numFmtId="0" fontId="46" fillId="0" borderId="0" xfId="2" applyFont="1" applyAlignment="1">
      <alignment horizontal="left" vertical="center"/>
      <protection locked="0"/>
    </xf>
    <xf numFmtId="0" fontId="46" fillId="0" borderId="0" xfId="2" applyFont="1" applyBorder="1" applyAlignment="1">
      <alignment horizontal="center" vertical="center"/>
      <protection locked="0"/>
    </xf>
    <xf numFmtId="0" fontId="46" fillId="0" borderId="31" xfId="2" applyFont="1" applyBorder="1" applyAlignment="1">
      <alignment horizontal="left" vertical="center"/>
      <protection locked="0"/>
    </xf>
    <xf numFmtId="0" fontId="46" fillId="0" borderId="0" xfId="2" applyFont="1" applyFill="1" applyBorder="1" applyAlignment="1">
      <alignment horizontal="left" vertical="center"/>
      <protection locked="0"/>
    </xf>
    <xf numFmtId="0" fontId="46" fillId="0" borderId="0" xfId="2" applyFont="1" applyFill="1" applyBorder="1" applyAlignment="1">
      <alignment horizontal="center" vertical="center"/>
      <protection locked="0"/>
    </xf>
    <xf numFmtId="0" fontId="43" fillId="0" borderId="34" xfId="2" applyFont="1" applyBorder="1" applyAlignment="1">
      <alignment horizontal="left" vertical="center"/>
      <protection locked="0"/>
    </xf>
    <xf numFmtId="0" fontId="49" fillId="0" borderId="33" xfId="2" applyFont="1" applyBorder="1" applyAlignment="1">
      <alignment horizontal="left" vertical="center"/>
      <protection locked="0"/>
    </xf>
    <xf numFmtId="0" fontId="43" fillId="0" borderId="35" xfId="2" applyFont="1" applyBorder="1" applyAlignment="1">
      <alignment horizontal="left" vertical="center"/>
      <protection locked="0"/>
    </xf>
    <xf numFmtId="0" fontId="43" fillId="0" borderId="0" xfId="2" applyFont="1" applyBorder="1" applyAlignment="1">
      <alignment horizontal="left" vertical="center"/>
      <protection locked="0"/>
    </xf>
    <xf numFmtId="0" fontId="49" fillId="0" borderId="0" xfId="2" applyFont="1" applyBorder="1" applyAlignment="1">
      <alignment horizontal="left" vertical="center"/>
      <protection locked="0"/>
    </xf>
    <xf numFmtId="0" fontId="50" fillId="0" borderId="0" xfId="2" applyFont="1" applyBorder="1" applyAlignment="1">
      <alignment horizontal="left" vertical="center"/>
      <protection locked="0"/>
    </xf>
    <xf numFmtId="0" fontId="46" fillId="0" borderId="33" xfId="2" applyFont="1" applyBorder="1" applyAlignment="1">
      <alignment horizontal="left" vertical="center"/>
      <protection locked="0"/>
    </xf>
    <xf numFmtId="0" fontId="43" fillId="0" borderId="0" xfId="2" applyFont="1" applyBorder="1" applyAlignment="1">
      <alignment horizontal="left" vertical="center" wrapText="1"/>
      <protection locked="0"/>
    </xf>
    <xf numFmtId="0" fontId="46" fillId="0" borderId="0" xfId="2" applyFont="1" applyBorder="1" applyAlignment="1">
      <alignment horizontal="center" vertical="center" wrapText="1"/>
      <protection locked="0"/>
    </xf>
    <xf numFmtId="0" fontId="43" fillId="0" borderId="28" xfId="2" applyFont="1" applyBorder="1" applyAlignment="1">
      <alignment horizontal="left" vertical="center" wrapText="1"/>
      <protection locked="0"/>
    </xf>
    <xf numFmtId="0" fontId="43" fillId="0" borderId="29" xfId="2" applyFont="1" applyBorder="1" applyAlignment="1">
      <alignment horizontal="left" vertical="center" wrapText="1"/>
      <protection locked="0"/>
    </xf>
    <xf numFmtId="0" fontId="43" fillId="0" borderId="30" xfId="2" applyFont="1" applyBorder="1" applyAlignment="1">
      <alignment horizontal="left" vertical="center" wrapText="1"/>
      <protection locked="0"/>
    </xf>
    <xf numFmtId="0" fontId="43" fillId="0" borderId="31" xfId="2" applyFont="1" applyBorder="1" applyAlignment="1">
      <alignment horizontal="left" vertical="center" wrapText="1"/>
      <protection locked="0"/>
    </xf>
    <xf numFmtId="0" fontId="43" fillId="0" borderId="32" xfId="2" applyFont="1" applyBorder="1" applyAlignment="1">
      <alignment horizontal="left" vertical="center" wrapText="1"/>
      <protection locked="0"/>
    </xf>
    <xf numFmtId="0" fontId="50" fillId="0" borderId="31" xfId="2" applyFont="1" applyBorder="1" applyAlignment="1">
      <alignment horizontal="left" vertical="center" wrapText="1"/>
      <protection locked="0"/>
    </xf>
    <xf numFmtId="0" fontId="50" fillId="0" borderId="32" xfId="2" applyFont="1" applyBorder="1" applyAlignment="1">
      <alignment horizontal="left" vertical="center" wrapText="1"/>
      <protection locked="0"/>
    </xf>
    <xf numFmtId="0" fontId="46" fillId="0" borderId="31" xfId="2" applyFont="1" applyBorder="1" applyAlignment="1">
      <alignment horizontal="left" vertical="center" wrapText="1"/>
      <protection locked="0"/>
    </xf>
    <xf numFmtId="0" fontId="46" fillId="0" borderId="32" xfId="2" applyFont="1" applyBorder="1" applyAlignment="1">
      <alignment horizontal="left" vertical="center" wrapText="1"/>
      <protection locked="0"/>
    </xf>
    <xf numFmtId="0" fontId="46" fillId="0" borderId="32" xfId="2" applyFont="1" applyBorder="1" applyAlignment="1">
      <alignment horizontal="left" vertical="center"/>
      <protection locked="0"/>
    </xf>
    <xf numFmtId="0" fontId="46" fillId="0" borderId="34" xfId="2" applyFont="1" applyBorder="1" applyAlignment="1">
      <alignment horizontal="left" vertical="center" wrapText="1"/>
      <protection locked="0"/>
    </xf>
    <xf numFmtId="0" fontId="46" fillId="0" borderId="33" xfId="2" applyFont="1" applyBorder="1" applyAlignment="1">
      <alignment horizontal="left" vertical="center" wrapText="1"/>
      <protection locked="0"/>
    </xf>
    <xf numFmtId="0" fontId="46" fillId="0" borderId="35" xfId="2" applyFont="1" applyBorder="1" applyAlignment="1">
      <alignment horizontal="left" vertical="center" wrapText="1"/>
      <protection locked="0"/>
    </xf>
    <xf numFmtId="0" fontId="46" fillId="0" borderId="0" xfId="2" applyFont="1" applyBorder="1" applyAlignment="1">
      <alignment horizontal="left" vertical="top"/>
      <protection locked="0"/>
    </xf>
    <xf numFmtId="0" fontId="46" fillId="0" borderId="0" xfId="2" applyFont="1" applyBorder="1" applyAlignment="1">
      <alignment horizontal="center" vertical="top"/>
      <protection locked="0"/>
    </xf>
    <xf numFmtId="0" fontId="46" fillId="0" borderId="34" xfId="2" applyFont="1" applyBorder="1" applyAlignment="1">
      <alignment horizontal="left" vertical="center"/>
      <protection locked="0"/>
    </xf>
    <xf numFmtId="0" fontId="46" fillId="0" borderId="35" xfId="2" applyFont="1" applyBorder="1" applyAlignment="1">
      <alignment horizontal="left" vertical="center"/>
      <protection locked="0"/>
    </xf>
    <xf numFmtId="0" fontId="50" fillId="0" borderId="0" xfId="2" applyFont="1" applyAlignment="1">
      <alignment vertical="center"/>
      <protection locked="0"/>
    </xf>
    <xf numFmtId="0" fontId="45" fillId="0" borderId="0" xfId="2" applyFont="1" applyBorder="1" applyAlignment="1">
      <alignment vertical="center"/>
      <protection locked="0"/>
    </xf>
    <xf numFmtId="0" fontId="50" fillId="0" borderId="33" xfId="2" applyFont="1" applyBorder="1" applyAlignment="1">
      <alignment vertical="center"/>
      <protection locked="0"/>
    </xf>
    <xf numFmtId="0" fontId="45" fillId="0" borderId="33" xfId="2" applyFont="1" applyBorder="1" applyAlignment="1">
      <alignment vertical="center"/>
      <protection locked="0"/>
    </xf>
    <xf numFmtId="0" fontId="42" fillId="0" borderId="0" xfId="2" applyBorder="1" applyAlignment="1">
      <alignment vertical="top"/>
      <protection locked="0"/>
    </xf>
    <xf numFmtId="49" fontId="46" fillId="0" borderId="0" xfId="2" applyNumberFormat="1" applyFont="1" applyBorder="1" applyAlignment="1">
      <alignment horizontal="left" vertical="center"/>
      <protection locked="0"/>
    </xf>
    <xf numFmtId="0" fontId="42" fillId="0" borderId="33" xfId="2" applyBorder="1" applyAlignment="1">
      <alignment vertical="top"/>
      <protection locked="0"/>
    </xf>
    <xf numFmtId="0" fontId="45" fillId="0" borderId="33" xfId="2" applyFont="1" applyBorder="1" applyAlignment="1">
      <alignment horizontal="left"/>
      <protection locked="0"/>
    </xf>
    <xf numFmtId="0" fontId="50" fillId="0" borderId="33" xfId="2" applyFont="1" applyBorder="1" applyAlignment="1">
      <protection locked="0"/>
    </xf>
    <xf numFmtId="0" fontId="43" fillId="0" borderId="31" xfId="2" applyFont="1" applyBorder="1" applyAlignment="1">
      <alignment vertical="top"/>
      <protection locked="0"/>
    </xf>
    <xf numFmtId="0" fontId="43" fillId="0" borderId="32" xfId="2" applyFont="1" applyBorder="1" applyAlignment="1">
      <alignment vertical="top"/>
      <protection locked="0"/>
    </xf>
    <xf numFmtId="0" fontId="43" fillId="0" borderId="0" xfId="2" applyFont="1" applyBorder="1" applyAlignment="1">
      <alignment horizontal="center" vertical="center"/>
      <protection locked="0"/>
    </xf>
    <xf numFmtId="0" fontId="43" fillId="0" borderId="0" xfId="2" applyFont="1" applyBorder="1" applyAlignment="1">
      <alignment horizontal="left" vertical="top"/>
      <protection locked="0"/>
    </xf>
    <xf numFmtId="0" fontId="43" fillId="0" borderId="34" xfId="2" applyFont="1" applyBorder="1" applyAlignment="1">
      <alignment vertical="top"/>
      <protection locked="0"/>
    </xf>
    <xf numFmtId="0" fontId="43" fillId="0" borderId="33" xfId="2" applyFont="1" applyBorder="1" applyAlignment="1">
      <alignment vertical="top"/>
      <protection locked="0"/>
    </xf>
    <xf numFmtId="0" fontId="43" fillId="0" borderId="35" xfId="2" applyFont="1" applyBorder="1" applyAlignment="1">
      <alignment vertical="top"/>
      <protection locked="0"/>
    </xf>
    <xf numFmtId="0" fontId="16" fillId="0" borderId="0" xfId="0" applyFont="1" applyAlignment="1">
      <alignment horizontal="left" vertical="top" wrapText="1"/>
    </xf>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xf>
    <xf numFmtId="4" fontId="17" fillId="0" borderId="7" xfId="0" applyNumberFormat="1" applyFont="1" applyBorder="1" applyAlignment="1" applyProtection="1">
      <alignment vertical="center"/>
    </xf>
    <xf numFmtId="0" fontId="0" fillId="0" borderId="7"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6" fillId="0" borderId="0" xfId="0" applyNumberFormat="1" applyFont="1" applyBorder="1" applyAlignment="1" applyProtection="1">
      <alignment vertical="center"/>
    </xf>
    <xf numFmtId="0" fontId="3" fillId="4" borderId="9" xfId="0" applyFont="1" applyFill="1" applyBorder="1" applyAlignment="1" applyProtection="1">
      <alignment horizontal="left" vertical="center"/>
    </xf>
    <xf numFmtId="0" fontId="0" fillId="4" borderId="9" xfId="0" applyFont="1" applyFill="1" applyBorder="1" applyAlignment="1" applyProtection="1">
      <alignment vertical="center"/>
    </xf>
    <xf numFmtId="4" fontId="3" fillId="4" borderId="9" xfId="0" applyNumberFormat="1" applyFont="1" applyFill="1" applyBorder="1" applyAlignment="1" applyProtection="1">
      <alignment vertical="center"/>
    </xf>
    <xf numFmtId="0" fontId="0" fillId="4" borderId="10"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2" fillId="0" borderId="0" xfId="0" applyFont="1" applyAlignment="1" applyProtection="1">
      <alignment vertical="center"/>
    </xf>
    <xf numFmtId="0" fontId="19"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7" xfId="0" applyFont="1" applyBorder="1" applyAlignment="1" applyProtection="1">
      <alignment vertical="center"/>
    </xf>
    <xf numFmtId="0" fontId="2" fillId="5" borderId="8" xfId="0" applyFont="1" applyFill="1" applyBorder="1" applyAlignment="1" applyProtection="1">
      <alignment horizontal="center" vertical="center"/>
    </xf>
    <xf numFmtId="0" fontId="0" fillId="5" borderId="9"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9" xfId="0" applyFont="1" applyFill="1" applyBorder="1" applyAlignment="1" applyProtection="1">
      <alignment horizontal="right" vertical="center"/>
    </xf>
    <xf numFmtId="4" fontId="23" fillId="0" borderId="0" xfId="0" applyNumberFormat="1" applyFont="1" applyAlignment="1" applyProtection="1">
      <alignment horizontal="right" vertical="center"/>
    </xf>
    <xf numFmtId="0" fontId="23" fillId="0" borderId="0" xfId="0" applyFont="1" applyAlignment="1" applyProtection="1">
      <alignment vertical="center"/>
    </xf>
    <xf numFmtId="0" fontId="22" fillId="0" borderId="0" xfId="0" applyFont="1" applyAlignment="1" applyProtection="1">
      <alignment horizontal="left" vertical="center" wrapText="1"/>
    </xf>
    <xf numFmtId="4" fontId="7" fillId="0" borderId="0" xfId="0" applyNumberFormat="1" applyFont="1" applyAlignment="1" applyProtection="1">
      <alignment vertical="center"/>
    </xf>
    <xf numFmtId="0" fontId="7" fillId="0" borderId="0" xfId="0" applyFont="1" applyAlignment="1" applyProtection="1">
      <alignment vertical="center"/>
    </xf>
    <xf numFmtId="0" fontId="26" fillId="0" borderId="0" xfId="0" applyFont="1" applyAlignment="1" applyProtection="1">
      <alignment horizontal="left" vertical="center" wrapText="1"/>
    </xf>
    <xf numFmtId="4" fontId="20" fillId="0" borderId="0" xfId="0" applyNumberFormat="1" applyFont="1" applyAlignment="1" applyProtection="1">
      <alignment horizontal="right" vertical="center"/>
    </xf>
    <xf numFmtId="4" fontId="20" fillId="0" borderId="0" xfId="0" applyNumberFormat="1" applyFont="1" applyAlignment="1" applyProtection="1">
      <alignment vertical="center"/>
    </xf>
    <xf numFmtId="4" fontId="23" fillId="0" borderId="0" xfId="0" applyNumberFormat="1" applyFont="1" applyAlignment="1" applyProtection="1">
      <alignment vertical="center"/>
    </xf>
    <xf numFmtId="0" fontId="15" fillId="0" borderId="0" xfId="0" applyFont="1" applyAlignment="1" applyProtection="1">
      <alignment horizontal="left" vertical="center" wrapText="1"/>
    </xf>
    <xf numFmtId="0" fontId="15"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41" fillId="2" borderId="0" xfId="1" applyFont="1" applyFill="1" applyAlignment="1">
      <alignment vertical="center"/>
    </xf>
    <xf numFmtId="0" fontId="46" fillId="0" borderId="0" xfId="2" applyFont="1" applyBorder="1" applyAlignment="1">
      <alignment horizontal="left" vertical="center" wrapText="1"/>
      <protection locked="0"/>
    </xf>
    <xf numFmtId="0" fontId="44" fillId="0" borderId="0" xfId="2" applyFont="1" applyBorder="1" applyAlignment="1">
      <alignment horizontal="center" vertical="center" wrapText="1"/>
      <protection locked="0"/>
    </xf>
    <xf numFmtId="0" fontId="45" fillId="0" borderId="33" xfId="2" applyFont="1" applyBorder="1" applyAlignment="1">
      <alignment horizontal="left" wrapText="1"/>
      <protection locked="0"/>
    </xf>
    <xf numFmtId="0" fontId="44" fillId="0" borderId="0" xfId="2" applyFont="1" applyBorder="1" applyAlignment="1">
      <alignment horizontal="center" vertical="center"/>
      <protection locked="0"/>
    </xf>
    <xf numFmtId="49" fontId="46" fillId="0" borderId="0" xfId="2" applyNumberFormat="1" applyFont="1" applyBorder="1" applyAlignment="1">
      <alignment horizontal="left" vertical="center" wrapText="1"/>
      <protection locked="0"/>
    </xf>
    <xf numFmtId="0" fontId="46" fillId="0" borderId="0" xfId="2" applyFont="1" applyBorder="1" applyAlignment="1">
      <alignment horizontal="left" vertical="top"/>
      <protection locked="0"/>
    </xf>
    <xf numFmtId="0" fontId="45" fillId="0" borderId="33" xfId="2" applyFont="1" applyBorder="1" applyAlignment="1">
      <alignment horizontal="left"/>
      <protection locked="0"/>
    </xf>
    <xf numFmtId="0" fontId="46" fillId="0" borderId="0" xfId="2" applyFont="1" applyBorder="1" applyAlignment="1">
      <alignment horizontal="left" vertical="center"/>
      <protection locked="0"/>
    </xf>
  </cellXfs>
  <cellStyles count="3">
    <cellStyle name="Hypertextový odkaz" xfId="1" builtinId="8"/>
    <cellStyle name="Normální" xfId="0" builtinId="0" customBuiltin="1"/>
    <cellStyle name="Normální 2"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pane ySplit="1" topLeftCell="A2" activePane="bottomLeft" state="frozen"/>
      <selection pane="bottomLeft"/>
    </sheetView>
  </sheetViews>
  <sheetFormatPr defaultRowHeight="13.5" x14ac:dyDescent="0.3"/>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x14ac:dyDescent="0.3">
      <c r="A1" s="260" t="s">
        <v>0</v>
      </c>
      <c r="B1" s="261"/>
      <c r="C1" s="261"/>
      <c r="D1" s="262" t="s">
        <v>1</v>
      </c>
      <c r="E1" s="261"/>
      <c r="F1" s="261"/>
      <c r="G1" s="261"/>
      <c r="H1" s="261"/>
      <c r="I1" s="261"/>
      <c r="J1" s="261"/>
      <c r="K1" s="263" t="s">
        <v>972</v>
      </c>
      <c r="L1" s="263"/>
      <c r="M1" s="263"/>
      <c r="N1" s="263"/>
      <c r="O1" s="263"/>
      <c r="P1" s="263"/>
      <c r="Q1" s="263"/>
      <c r="R1" s="263"/>
      <c r="S1" s="263"/>
      <c r="T1" s="261"/>
      <c r="U1" s="261"/>
      <c r="V1" s="261"/>
      <c r="W1" s="263" t="s">
        <v>973</v>
      </c>
      <c r="X1" s="263"/>
      <c r="Y1" s="263"/>
      <c r="Z1" s="263"/>
      <c r="AA1" s="263"/>
      <c r="AB1" s="263"/>
      <c r="AC1" s="263"/>
      <c r="AD1" s="263"/>
      <c r="AE1" s="263"/>
      <c r="AF1" s="263"/>
      <c r="AG1" s="263"/>
      <c r="AH1" s="263"/>
      <c r="AI1" s="255"/>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1:74" ht="36.950000000000003" customHeight="1" x14ac:dyDescent="0.3">
      <c r="AR2" s="345"/>
      <c r="AS2" s="345"/>
      <c r="AT2" s="345"/>
      <c r="AU2" s="345"/>
      <c r="AV2" s="345"/>
      <c r="AW2" s="345"/>
      <c r="AX2" s="345"/>
      <c r="AY2" s="345"/>
      <c r="AZ2" s="345"/>
      <c r="BA2" s="345"/>
      <c r="BB2" s="345"/>
      <c r="BC2" s="345"/>
      <c r="BD2" s="345"/>
      <c r="BE2" s="345"/>
      <c r="BS2" s="17" t="s">
        <v>6</v>
      </c>
      <c r="BT2" s="17" t="s">
        <v>7</v>
      </c>
    </row>
    <row r="3" spans="1:74" ht="6.95" customHeight="1" x14ac:dyDescent="0.3">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1:74" ht="36.950000000000003" customHeight="1" x14ac:dyDescent="0.3">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1:74" ht="14.45" customHeight="1" x14ac:dyDescent="0.3">
      <c r="B5" s="21"/>
      <c r="C5" s="22"/>
      <c r="D5" s="27" t="s">
        <v>13</v>
      </c>
      <c r="E5" s="22"/>
      <c r="F5" s="22"/>
      <c r="G5" s="22"/>
      <c r="H5" s="22"/>
      <c r="I5" s="22"/>
      <c r="J5" s="22"/>
      <c r="K5" s="348" t="s">
        <v>14</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2"/>
      <c r="AQ5" s="24"/>
      <c r="BE5" s="344" t="s">
        <v>15</v>
      </c>
      <c r="BS5" s="17" t="s">
        <v>6</v>
      </c>
    </row>
    <row r="6" spans="1:74" ht="36.950000000000003" customHeight="1" x14ac:dyDescent="0.3">
      <c r="B6" s="21"/>
      <c r="C6" s="22"/>
      <c r="D6" s="29" t="s">
        <v>16</v>
      </c>
      <c r="E6" s="22"/>
      <c r="F6" s="22"/>
      <c r="G6" s="22"/>
      <c r="H6" s="22"/>
      <c r="I6" s="22"/>
      <c r="J6" s="22"/>
      <c r="K6" s="350" t="s">
        <v>17</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2"/>
      <c r="AQ6" s="24"/>
      <c r="BE6" s="345"/>
      <c r="BS6" s="17" t="s">
        <v>18</v>
      </c>
    </row>
    <row r="7" spans="1:74" ht="14.45" customHeight="1" x14ac:dyDescent="0.3">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345"/>
      <c r="BS7" s="17" t="s">
        <v>23</v>
      </c>
    </row>
    <row r="8" spans="1:74" ht="14.45" customHeight="1" x14ac:dyDescent="0.3">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345"/>
      <c r="BS8" s="17" t="s">
        <v>28</v>
      </c>
    </row>
    <row r="9" spans="1:74" ht="14.45" customHeight="1" x14ac:dyDescent="0.3">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45"/>
      <c r="BS9" s="17" t="s">
        <v>14</v>
      </c>
    </row>
    <row r="10" spans="1:74" ht="14.45" customHeight="1" x14ac:dyDescent="0.3">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31</v>
      </c>
      <c r="AO10" s="22"/>
      <c r="AP10" s="22"/>
      <c r="AQ10" s="24"/>
      <c r="BE10" s="345"/>
      <c r="BS10" s="17" t="s">
        <v>18</v>
      </c>
    </row>
    <row r="11" spans="1:74" ht="18.399999999999999" customHeight="1" x14ac:dyDescent="0.3">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31</v>
      </c>
      <c r="AO11" s="22"/>
      <c r="AP11" s="22"/>
      <c r="AQ11" s="24"/>
      <c r="BE11" s="345"/>
      <c r="BS11" s="17" t="s">
        <v>18</v>
      </c>
    </row>
    <row r="12" spans="1:74" ht="6.95" customHeight="1" x14ac:dyDescent="0.3">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45"/>
      <c r="BS12" s="17" t="s">
        <v>18</v>
      </c>
    </row>
    <row r="13" spans="1:74" ht="14.45" customHeight="1" x14ac:dyDescent="0.3">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35</v>
      </c>
      <c r="AO13" s="22"/>
      <c r="AP13" s="22"/>
      <c r="AQ13" s="24"/>
      <c r="BE13" s="345"/>
      <c r="BS13" s="17" t="s">
        <v>18</v>
      </c>
    </row>
    <row r="14" spans="1:74" ht="15" x14ac:dyDescent="0.3">
      <c r="B14" s="21"/>
      <c r="C14" s="22"/>
      <c r="D14" s="22"/>
      <c r="E14" s="351" t="s">
        <v>35</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0" t="s">
        <v>33</v>
      </c>
      <c r="AL14" s="22"/>
      <c r="AM14" s="22"/>
      <c r="AN14" s="32" t="s">
        <v>35</v>
      </c>
      <c r="AO14" s="22"/>
      <c r="AP14" s="22"/>
      <c r="AQ14" s="24"/>
      <c r="BE14" s="345"/>
      <c r="BS14" s="17" t="s">
        <v>18</v>
      </c>
    </row>
    <row r="15" spans="1:74" ht="6.95" customHeight="1" x14ac:dyDescent="0.3">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45"/>
      <c r="BS15" s="17" t="s">
        <v>4</v>
      </c>
    </row>
    <row r="16" spans="1:74" ht="14.45" customHeight="1" x14ac:dyDescent="0.3">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31</v>
      </c>
      <c r="AO16" s="22"/>
      <c r="AP16" s="22"/>
      <c r="AQ16" s="24"/>
      <c r="BE16" s="345"/>
      <c r="BS16" s="17" t="s">
        <v>4</v>
      </c>
    </row>
    <row r="17" spans="2:71" ht="18.399999999999999" customHeight="1" x14ac:dyDescent="0.3">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31</v>
      </c>
      <c r="AO17" s="22"/>
      <c r="AP17" s="22"/>
      <c r="AQ17" s="24"/>
      <c r="BE17" s="345"/>
      <c r="BS17" s="17" t="s">
        <v>38</v>
      </c>
    </row>
    <row r="18" spans="2:71" ht="6.95" customHeight="1" x14ac:dyDescent="0.3">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45"/>
      <c r="BS18" s="17" t="s">
        <v>6</v>
      </c>
    </row>
    <row r="19" spans="2:71" ht="14.45" customHeight="1" x14ac:dyDescent="0.3">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45"/>
      <c r="BS19" s="17" t="s">
        <v>6</v>
      </c>
    </row>
    <row r="20" spans="2:71" ht="205.5" customHeight="1" x14ac:dyDescent="0.3">
      <c r="B20" s="21"/>
      <c r="C20" s="22"/>
      <c r="D20" s="22"/>
      <c r="E20" s="352" t="s">
        <v>40</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2"/>
      <c r="AP20" s="22"/>
      <c r="AQ20" s="24"/>
      <c r="BE20" s="345"/>
      <c r="BS20" s="17" t="s">
        <v>4</v>
      </c>
    </row>
    <row r="21" spans="2:71" ht="6.95" customHeight="1" x14ac:dyDescent="0.3">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45"/>
    </row>
    <row r="22" spans="2:71" ht="6.95" customHeight="1" x14ac:dyDescent="0.3">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45"/>
    </row>
    <row r="23" spans="2:71" s="1" customFormat="1" ht="25.9" customHeight="1" x14ac:dyDescent="0.3">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53">
        <f>ROUND(AG51,2)</f>
        <v>0</v>
      </c>
      <c r="AL23" s="354"/>
      <c r="AM23" s="354"/>
      <c r="AN23" s="354"/>
      <c r="AO23" s="354"/>
      <c r="AP23" s="35"/>
      <c r="AQ23" s="38"/>
      <c r="BE23" s="346"/>
    </row>
    <row r="24" spans="2:71" s="1" customFormat="1" ht="6.95" customHeight="1" x14ac:dyDescent="0.3">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46"/>
    </row>
    <row r="25" spans="2:71" s="1" customFormat="1" x14ac:dyDescent="0.3">
      <c r="B25" s="34"/>
      <c r="C25" s="35"/>
      <c r="D25" s="35"/>
      <c r="E25" s="35"/>
      <c r="F25" s="35"/>
      <c r="G25" s="35"/>
      <c r="H25" s="35"/>
      <c r="I25" s="35"/>
      <c r="J25" s="35"/>
      <c r="K25" s="35"/>
      <c r="L25" s="355" t="s">
        <v>42</v>
      </c>
      <c r="M25" s="356"/>
      <c r="N25" s="356"/>
      <c r="O25" s="356"/>
      <c r="P25" s="35"/>
      <c r="Q25" s="35"/>
      <c r="R25" s="35"/>
      <c r="S25" s="35"/>
      <c r="T25" s="35"/>
      <c r="U25" s="35"/>
      <c r="V25" s="35"/>
      <c r="W25" s="355" t="s">
        <v>43</v>
      </c>
      <c r="X25" s="356"/>
      <c r="Y25" s="356"/>
      <c r="Z25" s="356"/>
      <c r="AA25" s="356"/>
      <c r="AB25" s="356"/>
      <c r="AC25" s="356"/>
      <c r="AD25" s="356"/>
      <c r="AE25" s="356"/>
      <c r="AF25" s="35"/>
      <c r="AG25" s="35"/>
      <c r="AH25" s="35"/>
      <c r="AI25" s="35"/>
      <c r="AJ25" s="35"/>
      <c r="AK25" s="355" t="s">
        <v>44</v>
      </c>
      <c r="AL25" s="356"/>
      <c r="AM25" s="356"/>
      <c r="AN25" s="356"/>
      <c r="AO25" s="356"/>
      <c r="AP25" s="35"/>
      <c r="AQ25" s="38"/>
      <c r="BE25" s="346"/>
    </row>
    <row r="26" spans="2:71" s="2" customFormat="1" ht="14.45" customHeight="1" x14ac:dyDescent="0.3">
      <c r="B26" s="40"/>
      <c r="C26" s="41"/>
      <c r="D26" s="42" t="s">
        <v>45</v>
      </c>
      <c r="E26" s="41"/>
      <c r="F26" s="42" t="s">
        <v>46</v>
      </c>
      <c r="G26" s="41"/>
      <c r="H26" s="41"/>
      <c r="I26" s="41"/>
      <c r="J26" s="41"/>
      <c r="K26" s="41"/>
      <c r="L26" s="357">
        <v>0.21</v>
      </c>
      <c r="M26" s="358"/>
      <c r="N26" s="358"/>
      <c r="O26" s="358"/>
      <c r="P26" s="41"/>
      <c r="Q26" s="41"/>
      <c r="R26" s="41"/>
      <c r="S26" s="41"/>
      <c r="T26" s="41"/>
      <c r="U26" s="41"/>
      <c r="V26" s="41"/>
      <c r="W26" s="359">
        <f>ROUND(AZ51,2)</f>
        <v>0</v>
      </c>
      <c r="X26" s="358"/>
      <c r="Y26" s="358"/>
      <c r="Z26" s="358"/>
      <c r="AA26" s="358"/>
      <c r="AB26" s="358"/>
      <c r="AC26" s="358"/>
      <c r="AD26" s="358"/>
      <c r="AE26" s="358"/>
      <c r="AF26" s="41"/>
      <c r="AG26" s="41"/>
      <c r="AH26" s="41"/>
      <c r="AI26" s="41"/>
      <c r="AJ26" s="41"/>
      <c r="AK26" s="359">
        <f>ROUND(AV51,2)</f>
        <v>0</v>
      </c>
      <c r="AL26" s="358"/>
      <c r="AM26" s="358"/>
      <c r="AN26" s="358"/>
      <c r="AO26" s="358"/>
      <c r="AP26" s="41"/>
      <c r="AQ26" s="43"/>
      <c r="BE26" s="347"/>
    </row>
    <row r="27" spans="2:71" s="2" customFormat="1" ht="14.45" customHeight="1" x14ac:dyDescent="0.3">
      <c r="B27" s="40"/>
      <c r="C27" s="41"/>
      <c r="D27" s="41"/>
      <c r="E27" s="41"/>
      <c r="F27" s="42" t="s">
        <v>47</v>
      </c>
      <c r="G27" s="41"/>
      <c r="H27" s="41"/>
      <c r="I27" s="41"/>
      <c r="J27" s="41"/>
      <c r="K27" s="41"/>
      <c r="L27" s="357">
        <v>0.15</v>
      </c>
      <c r="M27" s="358"/>
      <c r="N27" s="358"/>
      <c r="O27" s="358"/>
      <c r="P27" s="41"/>
      <c r="Q27" s="41"/>
      <c r="R27" s="41"/>
      <c r="S27" s="41"/>
      <c r="T27" s="41"/>
      <c r="U27" s="41"/>
      <c r="V27" s="41"/>
      <c r="W27" s="359">
        <f>ROUND(BA51,2)</f>
        <v>0</v>
      </c>
      <c r="X27" s="358"/>
      <c r="Y27" s="358"/>
      <c r="Z27" s="358"/>
      <c r="AA27" s="358"/>
      <c r="AB27" s="358"/>
      <c r="AC27" s="358"/>
      <c r="AD27" s="358"/>
      <c r="AE27" s="358"/>
      <c r="AF27" s="41"/>
      <c r="AG27" s="41"/>
      <c r="AH27" s="41"/>
      <c r="AI27" s="41"/>
      <c r="AJ27" s="41"/>
      <c r="AK27" s="359">
        <f>ROUND(AW51,2)</f>
        <v>0</v>
      </c>
      <c r="AL27" s="358"/>
      <c r="AM27" s="358"/>
      <c r="AN27" s="358"/>
      <c r="AO27" s="358"/>
      <c r="AP27" s="41"/>
      <c r="AQ27" s="43"/>
      <c r="BE27" s="347"/>
    </row>
    <row r="28" spans="2:71" s="2" customFormat="1" ht="14.45" hidden="1" customHeight="1" x14ac:dyDescent="0.3">
      <c r="B28" s="40"/>
      <c r="C28" s="41"/>
      <c r="D28" s="41"/>
      <c r="E28" s="41"/>
      <c r="F28" s="42" t="s">
        <v>48</v>
      </c>
      <c r="G28" s="41"/>
      <c r="H28" s="41"/>
      <c r="I28" s="41"/>
      <c r="J28" s="41"/>
      <c r="K28" s="41"/>
      <c r="L28" s="357">
        <v>0.21</v>
      </c>
      <c r="M28" s="358"/>
      <c r="N28" s="358"/>
      <c r="O28" s="358"/>
      <c r="P28" s="41"/>
      <c r="Q28" s="41"/>
      <c r="R28" s="41"/>
      <c r="S28" s="41"/>
      <c r="T28" s="41"/>
      <c r="U28" s="41"/>
      <c r="V28" s="41"/>
      <c r="W28" s="359">
        <f>ROUND(BB51,2)</f>
        <v>0</v>
      </c>
      <c r="X28" s="358"/>
      <c r="Y28" s="358"/>
      <c r="Z28" s="358"/>
      <c r="AA28" s="358"/>
      <c r="AB28" s="358"/>
      <c r="AC28" s="358"/>
      <c r="AD28" s="358"/>
      <c r="AE28" s="358"/>
      <c r="AF28" s="41"/>
      <c r="AG28" s="41"/>
      <c r="AH28" s="41"/>
      <c r="AI28" s="41"/>
      <c r="AJ28" s="41"/>
      <c r="AK28" s="359">
        <v>0</v>
      </c>
      <c r="AL28" s="358"/>
      <c r="AM28" s="358"/>
      <c r="AN28" s="358"/>
      <c r="AO28" s="358"/>
      <c r="AP28" s="41"/>
      <c r="AQ28" s="43"/>
      <c r="BE28" s="347"/>
    </row>
    <row r="29" spans="2:71" s="2" customFormat="1" ht="14.45" hidden="1" customHeight="1" x14ac:dyDescent="0.3">
      <c r="B29" s="40"/>
      <c r="C29" s="41"/>
      <c r="D29" s="41"/>
      <c r="E29" s="41"/>
      <c r="F29" s="42" t="s">
        <v>49</v>
      </c>
      <c r="G29" s="41"/>
      <c r="H29" s="41"/>
      <c r="I29" s="41"/>
      <c r="J29" s="41"/>
      <c r="K29" s="41"/>
      <c r="L29" s="357">
        <v>0.15</v>
      </c>
      <c r="M29" s="358"/>
      <c r="N29" s="358"/>
      <c r="O29" s="358"/>
      <c r="P29" s="41"/>
      <c r="Q29" s="41"/>
      <c r="R29" s="41"/>
      <c r="S29" s="41"/>
      <c r="T29" s="41"/>
      <c r="U29" s="41"/>
      <c r="V29" s="41"/>
      <c r="W29" s="359">
        <f>ROUND(BC51,2)</f>
        <v>0</v>
      </c>
      <c r="X29" s="358"/>
      <c r="Y29" s="358"/>
      <c r="Z29" s="358"/>
      <c r="AA29" s="358"/>
      <c r="AB29" s="358"/>
      <c r="AC29" s="358"/>
      <c r="AD29" s="358"/>
      <c r="AE29" s="358"/>
      <c r="AF29" s="41"/>
      <c r="AG29" s="41"/>
      <c r="AH29" s="41"/>
      <c r="AI29" s="41"/>
      <c r="AJ29" s="41"/>
      <c r="AK29" s="359">
        <v>0</v>
      </c>
      <c r="AL29" s="358"/>
      <c r="AM29" s="358"/>
      <c r="AN29" s="358"/>
      <c r="AO29" s="358"/>
      <c r="AP29" s="41"/>
      <c r="AQ29" s="43"/>
      <c r="BE29" s="347"/>
    </row>
    <row r="30" spans="2:71" s="2" customFormat="1" ht="14.45" hidden="1" customHeight="1" x14ac:dyDescent="0.3">
      <c r="B30" s="40"/>
      <c r="C30" s="41"/>
      <c r="D30" s="41"/>
      <c r="E30" s="41"/>
      <c r="F30" s="42" t="s">
        <v>50</v>
      </c>
      <c r="G30" s="41"/>
      <c r="H30" s="41"/>
      <c r="I30" s="41"/>
      <c r="J30" s="41"/>
      <c r="K30" s="41"/>
      <c r="L30" s="357">
        <v>0</v>
      </c>
      <c r="M30" s="358"/>
      <c r="N30" s="358"/>
      <c r="O30" s="358"/>
      <c r="P30" s="41"/>
      <c r="Q30" s="41"/>
      <c r="R30" s="41"/>
      <c r="S30" s="41"/>
      <c r="T30" s="41"/>
      <c r="U30" s="41"/>
      <c r="V30" s="41"/>
      <c r="W30" s="359">
        <f>ROUND(BD51,2)</f>
        <v>0</v>
      </c>
      <c r="X30" s="358"/>
      <c r="Y30" s="358"/>
      <c r="Z30" s="358"/>
      <c r="AA30" s="358"/>
      <c r="AB30" s="358"/>
      <c r="AC30" s="358"/>
      <c r="AD30" s="358"/>
      <c r="AE30" s="358"/>
      <c r="AF30" s="41"/>
      <c r="AG30" s="41"/>
      <c r="AH30" s="41"/>
      <c r="AI30" s="41"/>
      <c r="AJ30" s="41"/>
      <c r="AK30" s="359">
        <v>0</v>
      </c>
      <c r="AL30" s="358"/>
      <c r="AM30" s="358"/>
      <c r="AN30" s="358"/>
      <c r="AO30" s="358"/>
      <c r="AP30" s="41"/>
      <c r="AQ30" s="43"/>
      <c r="BE30" s="347"/>
    </row>
    <row r="31" spans="2:71" s="1" customFormat="1" ht="6.95" customHeight="1" x14ac:dyDescent="0.3">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46"/>
    </row>
    <row r="32" spans="2:71" s="1" customFormat="1" ht="25.9" customHeight="1" x14ac:dyDescent="0.3">
      <c r="B32" s="34"/>
      <c r="C32" s="44"/>
      <c r="D32" s="45" t="s">
        <v>51</v>
      </c>
      <c r="E32" s="46"/>
      <c r="F32" s="46"/>
      <c r="G32" s="46"/>
      <c r="H32" s="46"/>
      <c r="I32" s="46"/>
      <c r="J32" s="46"/>
      <c r="K32" s="46"/>
      <c r="L32" s="46"/>
      <c r="M32" s="46"/>
      <c r="N32" s="46"/>
      <c r="O32" s="46"/>
      <c r="P32" s="46"/>
      <c r="Q32" s="46"/>
      <c r="R32" s="46"/>
      <c r="S32" s="46"/>
      <c r="T32" s="47" t="s">
        <v>52</v>
      </c>
      <c r="U32" s="46"/>
      <c r="V32" s="46"/>
      <c r="W32" s="46"/>
      <c r="X32" s="360" t="s">
        <v>53</v>
      </c>
      <c r="Y32" s="361"/>
      <c r="Z32" s="361"/>
      <c r="AA32" s="361"/>
      <c r="AB32" s="361"/>
      <c r="AC32" s="46"/>
      <c r="AD32" s="46"/>
      <c r="AE32" s="46"/>
      <c r="AF32" s="46"/>
      <c r="AG32" s="46"/>
      <c r="AH32" s="46"/>
      <c r="AI32" s="46"/>
      <c r="AJ32" s="46"/>
      <c r="AK32" s="362">
        <f>SUM(AK23:AK30)</f>
        <v>0</v>
      </c>
      <c r="AL32" s="361"/>
      <c r="AM32" s="361"/>
      <c r="AN32" s="361"/>
      <c r="AO32" s="363"/>
      <c r="AP32" s="44"/>
      <c r="AQ32" s="48"/>
      <c r="BE32" s="346"/>
    </row>
    <row r="33" spans="2:56" s="1" customFormat="1" ht="6.95" customHeight="1" x14ac:dyDescent="0.3">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56" s="1" customFormat="1" ht="6.95" customHeight="1" x14ac:dyDescent="0.3">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56" s="1" customFormat="1" ht="6.95" customHeight="1" x14ac:dyDescent="0.3">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56" s="1" customFormat="1" ht="36.950000000000003" customHeight="1" x14ac:dyDescent="0.3">
      <c r="B39" s="34"/>
      <c r="C39" s="55" t="s">
        <v>54</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56" s="1" customFormat="1" ht="6.95" customHeight="1" x14ac:dyDescent="0.3">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56" s="3" customFormat="1" ht="14.45" customHeight="1" x14ac:dyDescent="0.3">
      <c r="B41" s="57"/>
      <c r="C41" s="58" t="s">
        <v>13</v>
      </c>
      <c r="D41" s="59"/>
      <c r="E41" s="59"/>
      <c r="F41" s="59"/>
      <c r="G41" s="59"/>
      <c r="H41" s="59"/>
      <c r="I41" s="59"/>
      <c r="J41" s="59"/>
      <c r="K41" s="59"/>
      <c r="L41" s="59" t="str">
        <f>K5</f>
        <v>100</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56" s="4" customFormat="1" ht="36.950000000000003" customHeight="1" x14ac:dyDescent="0.3">
      <c r="B42" s="61"/>
      <c r="C42" s="62" t="s">
        <v>16</v>
      </c>
      <c r="D42" s="63"/>
      <c r="E42" s="63"/>
      <c r="F42" s="63"/>
      <c r="G42" s="63"/>
      <c r="H42" s="63"/>
      <c r="I42" s="63"/>
      <c r="J42" s="63"/>
      <c r="K42" s="63"/>
      <c r="L42" s="364" t="str">
        <f>K6</f>
        <v>Úprava prostor polygrafie budova Ministerstva financí ČR</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63"/>
      <c r="AQ42" s="63"/>
      <c r="AR42" s="64"/>
    </row>
    <row r="43" spans="2:56" s="1" customFormat="1" ht="6.95" customHeight="1" x14ac:dyDescent="0.3">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56" s="1" customFormat="1" ht="15" x14ac:dyDescent="0.3">
      <c r="B44" s="34"/>
      <c r="C44" s="58" t="s">
        <v>24</v>
      </c>
      <c r="D44" s="56"/>
      <c r="E44" s="56"/>
      <c r="F44" s="56"/>
      <c r="G44" s="56"/>
      <c r="H44" s="56"/>
      <c r="I44" s="56"/>
      <c r="J44" s="56"/>
      <c r="K44" s="56"/>
      <c r="L44" s="65" t="str">
        <f>IF(K8="","",K8)</f>
        <v>objekt B, místnost č.357, 357a, 357b, 357c</v>
      </c>
      <c r="M44" s="56"/>
      <c r="N44" s="56"/>
      <c r="O44" s="56"/>
      <c r="P44" s="56"/>
      <c r="Q44" s="56"/>
      <c r="R44" s="56"/>
      <c r="S44" s="56"/>
      <c r="T44" s="56"/>
      <c r="U44" s="56"/>
      <c r="V44" s="56"/>
      <c r="W44" s="56"/>
      <c r="X44" s="56"/>
      <c r="Y44" s="56"/>
      <c r="Z44" s="56"/>
      <c r="AA44" s="56"/>
      <c r="AB44" s="56"/>
      <c r="AC44" s="56"/>
      <c r="AD44" s="56"/>
      <c r="AE44" s="56"/>
      <c r="AF44" s="56"/>
      <c r="AG44" s="56"/>
      <c r="AH44" s="56"/>
      <c r="AI44" s="58" t="s">
        <v>26</v>
      </c>
      <c r="AJ44" s="56"/>
      <c r="AK44" s="56"/>
      <c r="AL44" s="56"/>
      <c r="AM44" s="366" t="str">
        <f>IF(AN8= "","",AN8)</f>
        <v>25.8.2016</v>
      </c>
      <c r="AN44" s="367"/>
      <c r="AO44" s="56"/>
      <c r="AP44" s="56"/>
      <c r="AQ44" s="56"/>
      <c r="AR44" s="54"/>
    </row>
    <row r="45" spans="2:56" s="1" customFormat="1" ht="6.95" customHeight="1" x14ac:dyDescent="0.3">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5" x14ac:dyDescent="0.3">
      <c r="B46" s="34"/>
      <c r="C46" s="58" t="s">
        <v>29</v>
      </c>
      <c r="D46" s="56"/>
      <c r="E46" s="56"/>
      <c r="F46" s="56"/>
      <c r="G46" s="56"/>
      <c r="H46" s="56"/>
      <c r="I46" s="56"/>
      <c r="J46" s="56"/>
      <c r="K46" s="56"/>
      <c r="L46" s="59" t="str">
        <f>IF(E11= "","",E11)</f>
        <v>Ministerstvo financí České republiky</v>
      </c>
      <c r="M46" s="56"/>
      <c r="N46" s="56"/>
      <c r="O46" s="56"/>
      <c r="P46" s="56"/>
      <c r="Q46" s="56"/>
      <c r="R46" s="56"/>
      <c r="S46" s="56"/>
      <c r="T46" s="56"/>
      <c r="U46" s="56"/>
      <c r="V46" s="56"/>
      <c r="W46" s="56"/>
      <c r="X46" s="56"/>
      <c r="Y46" s="56"/>
      <c r="Z46" s="56"/>
      <c r="AA46" s="56"/>
      <c r="AB46" s="56"/>
      <c r="AC46" s="56"/>
      <c r="AD46" s="56"/>
      <c r="AE46" s="56"/>
      <c r="AF46" s="56"/>
      <c r="AG46" s="56"/>
      <c r="AH46" s="56"/>
      <c r="AI46" s="58" t="s">
        <v>36</v>
      </c>
      <c r="AJ46" s="56"/>
      <c r="AK46" s="56"/>
      <c r="AL46" s="56"/>
      <c r="AM46" s="368" t="str">
        <f>IF(E17="","",E17)</f>
        <v>Ing. arch. Dalibor Hlaváček, Ph.D.</v>
      </c>
      <c r="AN46" s="367"/>
      <c r="AO46" s="367"/>
      <c r="AP46" s="367"/>
      <c r="AQ46" s="56"/>
      <c r="AR46" s="54"/>
      <c r="AS46" s="369" t="s">
        <v>55</v>
      </c>
      <c r="AT46" s="370"/>
      <c r="AU46" s="67"/>
      <c r="AV46" s="67"/>
      <c r="AW46" s="67"/>
      <c r="AX46" s="67"/>
      <c r="AY46" s="67"/>
      <c r="AZ46" s="67"/>
      <c r="BA46" s="67"/>
      <c r="BB46" s="67"/>
      <c r="BC46" s="67"/>
      <c r="BD46" s="68"/>
    </row>
    <row r="47" spans="2:56" s="1" customFormat="1" ht="15" x14ac:dyDescent="0.3">
      <c r="B47" s="34"/>
      <c r="C47" s="58" t="s">
        <v>34</v>
      </c>
      <c r="D47" s="56"/>
      <c r="E47" s="56"/>
      <c r="F47" s="56"/>
      <c r="G47" s="56"/>
      <c r="H47" s="56"/>
      <c r="I47" s="56"/>
      <c r="J47" s="56"/>
      <c r="K47" s="56"/>
      <c r="L47" s="59" t="str">
        <f>IF(E14= "Vyplň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371"/>
      <c r="AT47" s="372"/>
      <c r="AU47" s="69"/>
      <c r="AV47" s="69"/>
      <c r="AW47" s="69"/>
      <c r="AX47" s="69"/>
      <c r="AY47" s="69"/>
      <c r="AZ47" s="69"/>
      <c r="BA47" s="69"/>
      <c r="BB47" s="69"/>
      <c r="BC47" s="69"/>
      <c r="BD47" s="70"/>
    </row>
    <row r="48" spans="2:56" s="1" customFormat="1" ht="10.9" customHeight="1" x14ac:dyDescent="0.3">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373"/>
      <c r="AT48" s="356"/>
      <c r="AU48" s="35"/>
      <c r="AV48" s="35"/>
      <c r="AW48" s="35"/>
      <c r="AX48" s="35"/>
      <c r="AY48" s="35"/>
      <c r="AZ48" s="35"/>
      <c r="BA48" s="35"/>
      <c r="BB48" s="35"/>
      <c r="BC48" s="35"/>
      <c r="BD48" s="72"/>
    </row>
    <row r="49" spans="1:91" s="1" customFormat="1" ht="29.25" customHeight="1" x14ac:dyDescent="0.3">
      <c r="B49" s="34"/>
      <c r="C49" s="374" t="s">
        <v>56</v>
      </c>
      <c r="D49" s="375"/>
      <c r="E49" s="375"/>
      <c r="F49" s="375"/>
      <c r="G49" s="375"/>
      <c r="H49" s="73"/>
      <c r="I49" s="376" t="s">
        <v>57</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58</v>
      </c>
      <c r="AH49" s="375"/>
      <c r="AI49" s="375"/>
      <c r="AJ49" s="375"/>
      <c r="AK49" s="375"/>
      <c r="AL49" s="375"/>
      <c r="AM49" s="375"/>
      <c r="AN49" s="376" t="s">
        <v>59</v>
      </c>
      <c r="AO49" s="375"/>
      <c r="AP49" s="375"/>
      <c r="AQ49" s="74" t="s">
        <v>60</v>
      </c>
      <c r="AR49" s="54"/>
      <c r="AS49" s="75" t="s">
        <v>61</v>
      </c>
      <c r="AT49" s="76" t="s">
        <v>62</v>
      </c>
      <c r="AU49" s="76" t="s">
        <v>63</v>
      </c>
      <c r="AV49" s="76" t="s">
        <v>64</v>
      </c>
      <c r="AW49" s="76" t="s">
        <v>65</v>
      </c>
      <c r="AX49" s="76" t="s">
        <v>66</v>
      </c>
      <c r="AY49" s="76" t="s">
        <v>67</v>
      </c>
      <c r="AZ49" s="76" t="s">
        <v>68</v>
      </c>
      <c r="BA49" s="76" t="s">
        <v>69</v>
      </c>
      <c r="BB49" s="76" t="s">
        <v>70</v>
      </c>
      <c r="BC49" s="76" t="s">
        <v>71</v>
      </c>
      <c r="BD49" s="77" t="s">
        <v>72</v>
      </c>
    </row>
    <row r="50" spans="1:91" s="1" customFormat="1" ht="10.9" customHeight="1" x14ac:dyDescent="0.3">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1:91" s="4" customFormat="1" ht="32.450000000000003" customHeight="1" x14ac:dyDescent="0.3">
      <c r="B51" s="61"/>
      <c r="C51" s="81"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384">
        <f>ROUND(AG52,2)</f>
        <v>0</v>
      </c>
      <c r="AH51" s="384"/>
      <c r="AI51" s="384"/>
      <c r="AJ51" s="384"/>
      <c r="AK51" s="384"/>
      <c r="AL51" s="384"/>
      <c r="AM51" s="384"/>
      <c r="AN51" s="385">
        <f t="shared" ref="AN51:AN56" si="0">SUM(AG51,AT51)</f>
        <v>0</v>
      </c>
      <c r="AO51" s="385"/>
      <c r="AP51" s="385"/>
      <c r="AQ51" s="83" t="s">
        <v>31</v>
      </c>
      <c r="AR51" s="64"/>
      <c r="AS51" s="84">
        <f>ROUND(AS52,2)</f>
        <v>0</v>
      </c>
      <c r="AT51" s="85">
        <f t="shared" ref="AT51:AT56" si="1">ROUND(SUM(AV51:AW51),2)</f>
        <v>0</v>
      </c>
      <c r="AU51" s="86">
        <f>ROUND(AU52,5)</f>
        <v>0</v>
      </c>
      <c r="AV51" s="85">
        <f>ROUND(AZ51*L26,2)</f>
        <v>0</v>
      </c>
      <c r="AW51" s="85">
        <f>ROUND(BA51*L27,2)</f>
        <v>0</v>
      </c>
      <c r="AX51" s="85">
        <f>ROUND(BB51*L26,2)</f>
        <v>0</v>
      </c>
      <c r="AY51" s="85">
        <f>ROUND(BC51*L27,2)</f>
        <v>0</v>
      </c>
      <c r="AZ51" s="85">
        <f>ROUND(AZ52,2)</f>
        <v>0</v>
      </c>
      <c r="BA51" s="85">
        <f>ROUND(BA52,2)</f>
        <v>0</v>
      </c>
      <c r="BB51" s="85">
        <f>ROUND(BB52,2)</f>
        <v>0</v>
      </c>
      <c r="BC51" s="85">
        <f>ROUND(BC52,2)</f>
        <v>0</v>
      </c>
      <c r="BD51" s="87">
        <f>ROUND(BD52,2)</f>
        <v>0</v>
      </c>
      <c r="BS51" s="88" t="s">
        <v>74</v>
      </c>
      <c r="BT51" s="88" t="s">
        <v>75</v>
      </c>
      <c r="BU51" s="89" t="s">
        <v>76</v>
      </c>
      <c r="BV51" s="88" t="s">
        <v>77</v>
      </c>
      <c r="BW51" s="88" t="s">
        <v>5</v>
      </c>
      <c r="BX51" s="88" t="s">
        <v>78</v>
      </c>
      <c r="CL51" s="88" t="s">
        <v>20</v>
      </c>
    </row>
    <row r="52" spans="1:91" s="5" customFormat="1" ht="37.5" customHeight="1" x14ac:dyDescent="0.3">
      <c r="B52" s="90"/>
      <c r="C52" s="91"/>
      <c r="D52" s="380" t="s">
        <v>23</v>
      </c>
      <c r="E52" s="379"/>
      <c r="F52" s="379"/>
      <c r="G52" s="379"/>
      <c r="H52" s="379"/>
      <c r="I52" s="92"/>
      <c r="J52" s="380" t="s">
        <v>17</v>
      </c>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8">
        <f>ROUND(SUM(AG53:AG56),2)</f>
        <v>0</v>
      </c>
      <c r="AH52" s="379"/>
      <c r="AI52" s="379"/>
      <c r="AJ52" s="379"/>
      <c r="AK52" s="379"/>
      <c r="AL52" s="379"/>
      <c r="AM52" s="379"/>
      <c r="AN52" s="386">
        <f t="shared" si="0"/>
        <v>0</v>
      </c>
      <c r="AO52" s="379"/>
      <c r="AP52" s="379"/>
      <c r="AQ52" s="93" t="s">
        <v>79</v>
      </c>
      <c r="AR52" s="94"/>
      <c r="AS52" s="95">
        <f>ROUND(SUM(AS53:AS56),2)</f>
        <v>0</v>
      </c>
      <c r="AT52" s="96">
        <f t="shared" si="1"/>
        <v>0</v>
      </c>
      <c r="AU52" s="97">
        <f>ROUND(SUM(AU53:AU56),5)</f>
        <v>0</v>
      </c>
      <c r="AV52" s="96">
        <f>ROUND(AZ52*L26,2)</f>
        <v>0</v>
      </c>
      <c r="AW52" s="96">
        <f>ROUND(BA52*L27,2)</f>
        <v>0</v>
      </c>
      <c r="AX52" s="96">
        <f>ROUND(BB52*L26,2)</f>
        <v>0</v>
      </c>
      <c r="AY52" s="96">
        <f>ROUND(BC52*L27,2)</f>
        <v>0</v>
      </c>
      <c r="AZ52" s="96">
        <f>ROUND(SUM(AZ53:AZ56),2)</f>
        <v>0</v>
      </c>
      <c r="BA52" s="96">
        <f>ROUND(SUM(BA53:BA56),2)</f>
        <v>0</v>
      </c>
      <c r="BB52" s="96">
        <f>ROUND(SUM(BB53:BB56),2)</f>
        <v>0</v>
      </c>
      <c r="BC52" s="96">
        <f>ROUND(SUM(BC53:BC56),2)</f>
        <v>0</v>
      </c>
      <c r="BD52" s="98">
        <f>ROUND(SUM(BD53:BD56),2)</f>
        <v>0</v>
      </c>
      <c r="BS52" s="99" t="s">
        <v>74</v>
      </c>
      <c r="BT52" s="99" t="s">
        <v>23</v>
      </c>
      <c r="BU52" s="99" t="s">
        <v>76</v>
      </c>
      <c r="BV52" s="99" t="s">
        <v>77</v>
      </c>
      <c r="BW52" s="99" t="s">
        <v>80</v>
      </c>
      <c r="BX52" s="99" t="s">
        <v>5</v>
      </c>
      <c r="CL52" s="99" t="s">
        <v>20</v>
      </c>
      <c r="CM52" s="99" t="s">
        <v>81</v>
      </c>
    </row>
    <row r="53" spans="1:91" s="6" customFormat="1" ht="22.5" customHeight="1" x14ac:dyDescent="0.3">
      <c r="A53" s="256" t="s">
        <v>974</v>
      </c>
      <c r="B53" s="100"/>
      <c r="C53" s="101"/>
      <c r="D53" s="101"/>
      <c r="E53" s="383" t="s">
        <v>82</v>
      </c>
      <c r="F53" s="382"/>
      <c r="G53" s="382"/>
      <c r="H53" s="382"/>
      <c r="I53" s="382"/>
      <c r="J53" s="101"/>
      <c r="K53" s="383" t="s">
        <v>83</v>
      </c>
      <c r="L53" s="382"/>
      <c r="M53" s="382"/>
      <c r="N53" s="382"/>
      <c r="O53" s="382"/>
      <c r="P53" s="382"/>
      <c r="Q53" s="382"/>
      <c r="R53" s="382"/>
      <c r="S53" s="382"/>
      <c r="T53" s="382"/>
      <c r="U53" s="382"/>
      <c r="V53" s="382"/>
      <c r="W53" s="382"/>
      <c r="X53" s="382"/>
      <c r="Y53" s="382"/>
      <c r="Z53" s="382"/>
      <c r="AA53" s="382"/>
      <c r="AB53" s="382"/>
      <c r="AC53" s="382"/>
      <c r="AD53" s="382"/>
      <c r="AE53" s="382"/>
      <c r="AF53" s="382"/>
      <c r="AG53" s="381">
        <f>'01 - Architektonická a st...'!J29</f>
        <v>0</v>
      </c>
      <c r="AH53" s="382"/>
      <c r="AI53" s="382"/>
      <c r="AJ53" s="382"/>
      <c r="AK53" s="382"/>
      <c r="AL53" s="382"/>
      <c r="AM53" s="382"/>
      <c r="AN53" s="381">
        <f t="shared" si="0"/>
        <v>0</v>
      </c>
      <c r="AO53" s="382"/>
      <c r="AP53" s="382"/>
      <c r="AQ53" s="102" t="s">
        <v>84</v>
      </c>
      <c r="AR53" s="103"/>
      <c r="AS53" s="104">
        <v>0</v>
      </c>
      <c r="AT53" s="105">
        <f t="shared" si="1"/>
        <v>0</v>
      </c>
      <c r="AU53" s="106">
        <f>'01 - Architektonická a st...'!P95</f>
        <v>0</v>
      </c>
      <c r="AV53" s="105">
        <f>'01 - Architektonická a st...'!J32</f>
        <v>0</v>
      </c>
      <c r="AW53" s="105">
        <f>'01 - Architektonická a st...'!J33</f>
        <v>0</v>
      </c>
      <c r="AX53" s="105">
        <f>'01 - Architektonická a st...'!J34</f>
        <v>0</v>
      </c>
      <c r="AY53" s="105">
        <f>'01 - Architektonická a st...'!J35</f>
        <v>0</v>
      </c>
      <c r="AZ53" s="105">
        <f>'01 - Architektonická a st...'!F32</f>
        <v>0</v>
      </c>
      <c r="BA53" s="105">
        <f>'01 - Architektonická a st...'!F33</f>
        <v>0</v>
      </c>
      <c r="BB53" s="105">
        <f>'01 - Architektonická a st...'!F34</f>
        <v>0</v>
      </c>
      <c r="BC53" s="105">
        <f>'01 - Architektonická a st...'!F35</f>
        <v>0</v>
      </c>
      <c r="BD53" s="107">
        <f>'01 - Architektonická a st...'!F36</f>
        <v>0</v>
      </c>
      <c r="BT53" s="108" t="s">
        <v>81</v>
      </c>
      <c r="BV53" s="108" t="s">
        <v>77</v>
      </c>
      <c r="BW53" s="108" t="s">
        <v>85</v>
      </c>
      <c r="BX53" s="108" t="s">
        <v>80</v>
      </c>
      <c r="CL53" s="108" t="s">
        <v>20</v>
      </c>
    </row>
    <row r="54" spans="1:91" s="6" customFormat="1" ht="34.5" customHeight="1" x14ac:dyDescent="0.3">
      <c r="A54" s="256" t="s">
        <v>974</v>
      </c>
      <c r="B54" s="100"/>
      <c r="C54" s="101"/>
      <c r="D54" s="101"/>
      <c r="E54" s="383" t="s">
        <v>86</v>
      </c>
      <c r="F54" s="382"/>
      <c r="G54" s="382"/>
      <c r="H54" s="382"/>
      <c r="I54" s="382"/>
      <c r="J54" s="101"/>
      <c r="K54" s="383" t="s">
        <v>87</v>
      </c>
      <c r="L54" s="382"/>
      <c r="M54" s="382"/>
      <c r="N54" s="382"/>
      <c r="O54" s="382"/>
      <c r="P54" s="382"/>
      <c r="Q54" s="382"/>
      <c r="R54" s="382"/>
      <c r="S54" s="382"/>
      <c r="T54" s="382"/>
      <c r="U54" s="382"/>
      <c r="V54" s="382"/>
      <c r="W54" s="382"/>
      <c r="X54" s="382"/>
      <c r="Y54" s="382"/>
      <c r="Z54" s="382"/>
      <c r="AA54" s="382"/>
      <c r="AB54" s="382"/>
      <c r="AC54" s="382"/>
      <c r="AD54" s="382"/>
      <c r="AE54" s="382"/>
      <c r="AF54" s="382"/>
      <c r="AG54" s="381">
        <f>'02 - Zdravotní instalace ...'!J29</f>
        <v>0</v>
      </c>
      <c r="AH54" s="382"/>
      <c r="AI54" s="382"/>
      <c r="AJ54" s="382"/>
      <c r="AK54" s="382"/>
      <c r="AL54" s="382"/>
      <c r="AM54" s="382"/>
      <c r="AN54" s="381">
        <f t="shared" si="0"/>
        <v>0</v>
      </c>
      <c r="AO54" s="382"/>
      <c r="AP54" s="382"/>
      <c r="AQ54" s="102" t="s">
        <v>84</v>
      </c>
      <c r="AR54" s="103"/>
      <c r="AS54" s="104">
        <v>0</v>
      </c>
      <c r="AT54" s="105">
        <f t="shared" si="1"/>
        <v>0</v>
      </c>
      <c r="AU54" s="106">
        <f>'02 - Zdravotní instalace ...'!P92</f>
        <v>0</v>
      </c>
      <c r="AV54" s="105">
        <f>'02 - Zdravotní instalace ...'!J32</f>
        <v>0</v>
      </c>
      <c r="AW54" s="105">
        <f>'02 - Zdravotní instalace ...'!J33</f>
        <v>0</v>
      </c>
      <c r="AX54" s="105">
        <f>'02 - Zdravotní instalace ...'!J34</f>
        <v>0</v>
      </c>
      <c r="AY54" s="105">
        <f>'02 - Zdravotní instalace ...'!J35</f>
        <v>0</v>
      </c>
      <c r="AZ54" s="105">
        <f>'02 - Zdravotní instalace ...'!F32</f>
        <v>0</v>
      </c>
      <c r="BA54" s="105">
        <f>'02 - Zdravotní instalace ...'!F33</f>
        <v>0</v>
      </c>
      <c r="BB54" s="105">
        <f>'02 - Zdravotní instalace ...'!F34</f>
        <v>0</v>
      </c>
      <c r="BC54" s="105">
        <f>'02 - Zdravotní instalace ...'!F35</f>
        <v>0</v>
      </c>
      <c r="BD54" s="107">
        <f>'02 - Zdravotní instalace ...'!F36</f>
        <v>0</v>
      </c>
      <c r="BT54" s="108" t="s">
        <v>81</v>
      </c>
      <c r="BV54" s="108" t="s">
        <v>77</v>
      </c>
      <c r="BW54" s="108" t="s">
        <v>88</v>
      </c>
      <c r="BX54" s="108" t="s">
        <v>80</v>
      </c>
      <c r="CL54" s="108" t="s">
        <v>31</v>
      </c>
    </row>
    <row r="55" spans="1:91" s="6" customFormat="1" ht="22.5" customHeight="1" x14ac:dyDescent="0.3">
      <c r="A55" s="256" t="s">
        <v>974</v>
      </c>
      <c r="B55" s="100"/>
      <c r="C55" s="101"/>
      <c r="D55" s="101"/>
      <c r="E55" s="383" t="s">
        <v>89</v>
      </c>
      <c r="F55" s="382"/>
      <c r="G55" s="382"/>
      <c r="H55" s="382"/>
      <c r="I55" s="382"/>
      <c r="J55" s="101"/>
      <c r="K55" s="383" t="s">
        <v>90</v>
      </c>
      <c r="L55" s="382"/>
      <c r="M55" s="382"/>
      <c r="N55" s="382"/>
      <c r="O55" s="382"/>
      <c r="P55" s="382"/>
      <c r="Q55" s="382"/>
      <c r="R55" s="382"/>
      <c r="S55" s="382"/>
      <c r="T55" s="382"/>
      <c r="U55" s="382"/>
      <c r="V55" s="382"/>
      <c r="W55" s="382"/>
      <c r="X55" s="382"/>
      <c r="Y55" s="382"/>
      <c r="Z55" s="382"/>
      <c r="AA55" s="382"/>
      <c r="AB55" s="382"/>
      <c r="AC55" s="382"/>
      <c r="AD55" s="382"/>
      <c r="AE55" s="382"/>
      <c r="AF55" s="382"/>
      <c r="AG55" s="381">
        <f>'03 - Silnoproudá a slabop...'!J29</f>
        <v>0</v>
      </c>
      <c r="AH55" s="382"/>
      <c r="AI55" s="382"/>
      <c r="AJ55" s="382"/>
      <c r="AK55" s="382"/>
      <c r="AL55" s="382"/>
      <c r="AM55" s="382"/>
      <c r="AN55" s="381">
        <f t="shared" si="0"/>
        <v>0</v>
      </c>
      <c r="AO55" s="382"/>
      <c r="AP55" s="382"/>
      <c r="AQ55" s="102" t="s">
        <v>84</v>
      </c>
      <c r="AR55" s="103"/>
      <c r="AS55" s="104">
        <v>0</v>
      </c>
      <c r="AT55" s="105">
        <f t="shared" si="1"/>
        <v>0</v>
      </c>
      <c r="AU55" s="106">
        <f>'03 - Silnoproudá a slabop...'!P86</f>
        <v>0</v>
      </c>
      <c r="AV55" s="105">
        <f>'03 - Silnoproudá a slabop...'!J32</f>
        <v>0</v>
      </c>
      <c r="AW55" s="105">
        <f>'03 - Silnoproudá a slabop...'!J33</f>
        <v>0</v>
      </c>
      <c r="AX55" s="105">
        <f>'03 - Silnoproudá a slabop...'!J34</f>
        <v>0</v>
      </c>
      <c r="AY55" s="105">
        <f>'03 - Silnoproudá a slabop...'!J35</f>
        <v>0</v>
      </c>
      <c r="AZ55" s="105">
        <f>'03 - Silnoproudá a slabop...'!F32</f>
        <v>0</v>
      </c>
      <c r="BA55" s="105">
        <f>'03 - Silnoproudá a slabop...'!F33</f>
        <v>0</v>
      </c>
      <c r="BB55" s="105">
        <f>'03 - Silnoproudá a slabop...'!F34</f>
        <v>0</v>
      </c>
      <c r="BC55" s="105">
        <f>'03 - Silnoproudá a slabop...'!F35</f>
        <v>0</v>
      </c>
      <c r="BD55" s="107">
        <f>'03 - Silnoproudá a slabop...'!F36</f>
        <v>0</v>
      </c>
      <c r="BT55" s="108" t="s">
        <v>81</v>
      </c>
      <c r="BV55" s="108" t="s">
        <v>77</v>
      </c>
      <c r="BW55" s="108" t="s">
        <v>91</v>
      </c>
      <c r="BX55" s="108" t="s">
        <v>80</v>
      </c>
      <c r="CL55" s="108" t="s">
        <v>20</v>
      </c>
    </row>
    <row r="56" spans="1:91" s="6" customFormat="1" ht="22.5" customHeight="1" x14ac:dyDescent="0.3">
      <c r="A56" s="256" t="s">
        <v>974</v>
      </c>
      <c r="B56" s="100"/>
      <c r="C56" s="101"/>
      <c r="D56" s="101"/>
      <c r="E56" s="383" t="s">
        <v>92</v>
      </c>
      <c r="F56" s="382"/>
      <c r="G56" s="382"/>
      <c r="H56" s="382"/>
      <c r="I56" s="382"/>
      <c r="J56" s="101"/>
      <c r="K56" s="383" t="s">
        <v>93</v>
      </c>
      <c r="L56" s="382"/>
      <c r="M56" s="382"/>
      <c r="N56" s="382"/>
      <c r="O56" s="382"/>
      <c r="P56" s="382"/>
      <c r="Q56" s="382"/>
      <c r="R56" s="382"/>
      <c r="S56" s="382"/>
      <c r="T56" s="382"/>
      <c r="U56" s="382"/>
      <c r="V56" s="382"/>
      <c r="W56" s="382"/>
      <c r="X56" s="382"/>
      <c r="Y56" s="382"/>
      <c r="Z56" s="382"/>
      <c r="AA56" s="382"/>
      <c r="AB56" s="382"/>
      <c r="AC56" s="382"/>
      <c r="AD56" s="382"/>
      <c r="AE56" s="382"/>
      <c r="AF56" s="382"/>
      <c r="AG56" s="381">
        <f>'VRN - Vedlejší rozpočtové...'!J29</f>
        <v>0</v>
      </c>
      <c r="AH56" s="382"/>
      <c r="AI56" s="382"/>
      <c r="AJ56" s="382"/>
      <c r="AK56" s="382"/>
      <c r="AL56" s="382"/>
      <c r="AM56" s="382"/>
      <c r="AN56" s="381">
        <f t="shared" si="0"/>
        <v>0</v>
      </c>
      <c r="AO56" s="382"/>
      <c r="AP56" s="382"/>
      <c r="AQ56" s="102" t="s">
        <v>84</v>
      </c>
      <c r="AR56" s="103"/>
      <c r="AS56" s="109">
        <v>0</v>
      </c>
      <c r="AT56" s="110">
        <f t="shared" si="1"/>
        <v>0</v>
      </c>
      <c r="AU56" s="111">
        <f>'VRN - Vedlejší rozpočtové...'!P86</f>
        <v>0</v>
      </c>
      <c r="AV56" s="110">
        <f>'VRN - Vedlejší rozpočtové...'!J32</f>
        <v>0</v>
      </c>
      <c r="AW56" s="110">
        <f>'VRN - Vedlejší rozpočtové...'!J33</f>
        <v>0</v>
      </c>
      <c r="AX56" s="110">
        <f>'VRN - Vedlejší rozpočtové...'!J34</f>
        <v>0</v>
      </c>
      <c r="AY56" s="110">
        <f>'VRN - Vedlejší rozpočtové...'!J35</f>
        <v>0</v>
      </c>
      <c r="AZ56" s="110">
        <f>'VRN - Vedlejší rozpočtové...'!F32</f>
        <v>0</v>
      </c>
      <c r="BA56" s="110">
        <f>'VRN - Vedlejší rozpočtové...'!F33</f>
        <v>0</v>
      </c>
      <c r="BB56" s="110">
        <f>'VRN - Vedlejší rozpočtové...'!F34</f>
        <v>0</v>
      </c>
      <c r="BC56" s="110">
        <f>'VRN - Vedlejší rozpočtové...'!F35</f>
        <v>0</v>
      </c>
      <c r="BD56" s="112">
        <f>'VRN - Vedlejší rozpočtové...'!F36</f>
        <v>0</v>
      </c>
      <c r="BT56" s="108" t="s">
        <v>81</v>
      </c>
      <c r="BV56" s="108" t="s">
        <v>77</v>
      </c>
      <c r="BW56" s="108" t="s">
        <v>94</v>
      </c>
      <c r="BX56" s="108" t="s">
        <v>80</v>
      </c>
      <c r="CL56" s="108" t="s">
        <v>20</v>
      </c>
    </row>
    <row r="57" spans="1:91" s="1" customFormat="1" ht="30" customHeight="1" x14ac:dyDescent="0.3">
      <c r="B57" s="3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4"/>
    </row>
    <row r="58" spans="1:91" s="1" customFormat="1" ht="6.95" customHeight="1" x14ac:dyDescent="0.3">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4"/>
    </row>
  </sheetData>
  <sheetProtection password="CC35" sheet="1" objects="1" scenarios="1" formatColumns="0" formatRows="0" sort="0" autoFilter="0"/>
  <mergeCells count="57">
    <mergeCell ref="AR2:BE2"/>
    <mergeCell ref="AN56:AP56"/>
    <mergeCell ref="AG56:AM56"/>
    <mergeCell ref="E56:I56"/>
    <mergeCell ref="K56:AF56"/>
    <mergeCell ref="AG51:AM51"/>
    <mergeCell ref="AN51:AP51"/>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3" location="'01 - Architektonická a st...'!C2" tooltip="01 - Architektonická a st..." display="/"/>
    <hyperlink ref="A54" location="'02 - Zdravotní instalace ...'!C2" tooltip="02 - Zdravotní instalace ..." display="/"/>
    <hyperlink ref="A55" location="'03 - Silnoproudá a slabop...'!C2" tooltip="03 - Silnoproudá a slabop..." display="/"/>
    <hyperlink ref="A56" location="'VRN - Vedlejší rozpočtové...'!C2" tooltip="VRN - Vedlejší rozpočtové..."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6"/>
  <sheetViews>
    <sheetView showGridLines="0" workbookViewId="0">
      <pane ySplit="1" topLeftCell="A107" activePane="bottomLeft" state="frozen"/>
      <selection pane="bottomLeft"/>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15"/>
      <c r="B1" s="258"/>
      <c r="C1" s="258"/>
      <c r="D1" s="257" t="s">
        <v>1</v>
      </c>
      <c r="E1" s="258"/>
      <c r="F1" s="259" t="s">
        <v>975</v>
      </c>
      <c r="G1" s="391" t="s">
        <v>976</v>
      </c>
      <c r="H1" s="391"/>
      <c r="I1" s="264"/>
      <c r="J1" s="259" t="s">
        <v>977</v>
      </c>
      <c r="K1" s="257" t="s">
        <v>95</v>
      </c>
      <c r="L1" s="259" t="s">
        <v>978</v>
      </c>
      <c r="M1" s="259"/>
      <c r="N1" s="259"/>
      <c r="O1" s="259"/>
      <c r="P1" s="259"/>
      <c r="Q1" s="259"/>
      <c r="R1" s="259"/>
      <c r="S1" s="259"/>
      <c r="T1" s="259"/>
      <c r="U1" s="255"/>
      <c r="V1" s="25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x14ac:dyDescent="0.3">
      <c r="L2" s="345"/>
      <c r="M2" s="345"/>
      <c r="N2" s="345"/>
      <c r="O2" s="345"/>
      <c r="P2" s="345"/>
      <c r="Q2" s="345"/>
      <c r="R2" s="345"/>
      <c r="S2" s="345"/>
      <c r="T2" s="345"/>
      <c r="U2" s="345"/>
      <c r="V2" s="345"/>
      <c r="AT2" s="17" t="s">
        <v>85</v>
      </c>
    </row>
    <row r="3" spans="1:70" ht="6.95" customHeight="1" x14ac:dyDescent="0.3">
      <c r="B3" s="18"/>
      <c r="C3" s="19"/>
      <c r="D3" s="19"/>
      <c r="E3" s="19"/>
      <c r="F3" s="19"/>
      <c r="G3" s="19"/>
      <c r="H3" s="19"/>
      <c r="I3" s="114"/>
      <c r="J3" s="19"/>
      <c r="K3" s="20"/>
      <c r="AT3" s="17" t="s">
        <v>81</v>
      </c>
    </row>
    <row r="4" spans="1:70" ht="36.950000000000003" customHeight="1" x14ac:dyDescent="0.3">
      <c r="B4" s="21"/>
      <c r="C4" s="22"/>
      <c r="D4" s="23" t="s">
        <v>96</v>
      </c>
      <c r="E4" s="22"/>
      <c r="F4" s="22"/>
      <c r="G4" s="22"/>
      <c r="H4" s="22"/>
      <c r="I4" s="115"/>
      <c r="J4" s="22"/>
      <c r="K4" s="24"/>
      <c r="M4" s="25" t="s">
        <v>10</v>
      </c>
      <c r="AT4" s="17" t="s">
        <v>4</v>
      </c>
    </row>
    <row r="5" spans="1:70" ht="6.95" customHeight="1" x14ac:dyDescent="0.3">
      <c r="B5" s="21"/>
      <c r="C5" s="22"/>
      <c r="D5" s="22"/>
      <c r="E5" s="22"/>
      <c r="F5" s="22"/>
      <c r="G5" s="22"/>
      <c r="H5" s="22"/>
      <c r="I5" s="115"/>
      <c r="J5" s="22"/>
      <c r="K5" s="24"/>
    </row>
    <row r="6" spans="1:70" ht="15" x14ac:dyDescent="0.3">
      <c r="B6" s="21"/>
      <c r="C6" s="22"/>
      <c r="D6" s="30" t="s">
        <v>16</v>
      </c>
      <c r="E6" s="22"/>
      <c r="F6" s="22"/>
      <c r="G6" s="22"/>
      <c r="H6" s="22"/>
      <c r="I6" s="115"/>
      <c r="J6" s="22"/>
      <c r="K6" s="24"/>
    </row>
    <row r="7" spans="1:70" ht="22.5" customHeight="1" x14ac:dyDescent="0.3">
      <c r="B7" s="21"/>
      <c r="C7" s="22"/>
      <c r="D7" s="22"/>
      <c r="E7" s="388" t="str">
        <f>'Rekapitulace stavby'!K6</f>
        <v>Úprava prostor polygrafie budova Ministerstva financí ČR</v>
      </c>
      <c r="F7" s="349"/>
      <c r="G7" s="349"/>
      <c r="H7" s="349"/>
      <c r="I7" s="115"/>
      <c r="J7" s="22"/>
      <c r="K7" s="24"/>
    </row>
    <row r="8" spans="1:70" ht="15" x14ac:dyDescent="0.3">
      <c r="B8" s="21"/>
      <c r="C8" s="22"/>
      <c r="D8" s="30" t="s">
        <v>97</v>
      </c>
      <c r="E8" s="22"/>
      <c r="F8" s="22"/>
      <c r="G8" s="22"/>
      <c r="H8" s="22"/>
      <c r="I8" s="115"/>
      <c r="J8" s="22"/>
      <c r="K8" s="24"/>
    </row>
    <row r="9" spans="1:70" s="1" customFormat="1" ht="22.5" customHeight="1" x14ac:dyDescent="0.3">
      <c r="B9" s="34"/>
      <c r="C9" s="35"/>
      <c r="D9" s="35"/>
      <c r="E9" s="388" t="s">
        <v>98</v>
      </c>
      <c r="F9" s="356"/>
      <c r="G9" s="356"/>
      <c r="H9" s="356"/>
      <c r="I9" s="116"/>
      <c r="J9" s="35"/>
      <c r="K9" s="38"/>
    </row>
    <row r="10" spans="1:70" s="1" customFormat="1" ht="15" x14ac:dyDescent="0.3">
      <c r="B10" s="34"/>
      <c r="C10" s="35"/>
      <c r="D10" s="30" t="s">
        <v>99</v>
      </c>
      <c r="E10" s="35"/>
      <c r="F10" s="35"/>
      <c r="G10" s="35"/>
      <c r="H10" s="35"/>
      <c r="I10" s="116"/>
      <c r="J10" s="35"/>
      <c r="K10" s="38"/>
    </row>
    <row r="11" spans="1:70" s="1" customFormat="1" ht="36.950000000000003" customHeight="1" x14ac:dyDescent="0.3">
      <c r="B11" s="34"/>
      <c r="C11" s="35"/>
      <c r="D11" s="35"/>
      <c r="E11" s="389" t="s">
        <v>100</v>
      </c>
      <c r="F11" s="356"/>
      <c r="G11" s="356"/>
      <c r="H11" s="356"/>
      <c r="I11" s="116"/>
      <c r="J11" s="35"/>
      <c r="K11" s="38"/>
    </row>
    <row r="12" spans="1:70" s="1" customFormat="1" x14ac:dyDescent="0.3">
      <c r="B12" s="34"/>
      <c r="C12" s="35"/>
      <c r="D12" s="35"/>
      <c r="E12" s="35"/>
      <c r="F12" s="35"/>
      <c r="G12" s="35"/>
      <c r="H12" s="35"/>
      <c r="I12" s="116"/>
      <c r="J12" s="35"/>
      <c r="K12" s="38"/>
    </row>
    <row r="13" spans="1:70" s="1" customFormat="1" ht="14.45" customHeight="1" x14ac:dyDescent="0.3">
      <c r="B13" s="34"/>
      <c r="C13" s="35"/>
      <c r="D13" s="30" t="s">
        <v>19</v>
      </c>
      <c r="E13" s="35"/>
      <c r="F13" s="28" t="s">
        <v>20</v>
      </c>
      <c r="G13" s="35"/>
      <c r="H13" s="35"/>
      <c r="I13" s="117" t="s">
        <v>21</v>
      </c>
      <c r="J13" s="28" t="s">
        <v>31</v>
      </c>
      <c r="K13" s="38"/>
    </row>
    <row r="14" spans="1:70" s="1" customFormat="1" ht="14.45" customHeight="1" x14ac:dyDescent="0.3">
      <c r="B14" s="34"/>
      <c r="C14" s="35"/>
      <c r="D14" s="30" t="s">
        <v>24</v>
      </c>
      <c r="E14" s="35"/>
      <c r="F14" s="28" t="s">
        <v>25</v>
      </c>
      <c r="G14" s="35"/>
      <c r="H14" s="35"/>
      <c r="I14" s="117" t="s">
        <v>26</v>
      </c>
      <c r="J14" s="118" t="str">
        <f>'Rekapitulace stavby'!AN8</f>
        <v>25.8.2016</v>
      </c>
      <c r="K14" s="38"/>
    </row>
    <row r="15" spans="1:70" s="1" customFormat="1" ht="10.9" customHeight="1" x14ac:dyDescent="0.3">
      <c r="B15" s="34"/>
      <c r="C15" s="35"/>
      <c r="D15" s="35"/>
      <c r="E15" s="35"/>
      <c r="F15" s="35"/>
      <c r="G15" s="35"/>
      <c r="H15" s="35"/>
      <c r="I15" s="116"/>
      <c r="J15" s="35"/>
      <c r="K15" s="38"/>
    </row>
    <row r="16" spans="1:70" s="1" customFormat="1" ht="14.45" customHeight="1" x14ac:dyDescent="0.3">
      <c r="B16" s="34"/>
      <c r="C16" s="35"/>
      <c r="D16" s="30" t="s">
        <v>29</v>
      </c>
      <c r="E16" s="35"/>
      <c r="F16" s="35"/>
      <c r="G16" s="35"/>
      <c r="H16" s="35"/>
      <c r="I16" s="117" t="s">
        <v>30</v>
      </c>
      <c r="J16" s="28" t="s">
        <v>31</v>
      </c>
      <c r="K16" s="38"/>
    </row>
    <row r="17" spans="2:11" s="1" customFormat="1" ht="18" customHeight="1" x14ac:dyDescent="0.3">
      <c r="B17" s="34"/>
      <c r="C17" s="35"/>
      <c r="D17" s="35"/>
      <c r="E17" s="28" t="s">
        <v>32</v>
      </c>
      <c r="F17" s="35"/>
      <c r="G17" s="35"/>
      <c r="H17" s="35"/>
      <c r="I17" s="117" t="s">
        <v>33</v>
      </c>
      <c r="J17" s="28" t="s">
        <v>31</v>
      </c>
      <c r="K17" s="38"/>
    </row>
    <row r="18" spans="2:11" s="1" customFormat="1" ht="6.95" customHeight="1" x14ac:dyDescent="0.3">
      <c r="B18" s="34"/>
      <c r="C18" s="35"/>
      <c r="D18" s="35"/>
      <c r="E18" s="35"/>
      <c r="F18" s="35"/>
      <c r="G18" s="35"/>
      <c r="H18" s="35"/>
      <c r="I18" s="116"/>
      <c r="J18" s="35"/>
      <c r="K18" s="38"/>
    </row>
    <row r="19" spans="2:11" s="1" customFormat="1" ht="14.45" customHeight="1" x14ac:dyDescent="0.3">
      <c r="B19" s="34"/>
      <c r="C19" s="35"/>
      <c r="D19" s="30" t="s">
        <v>34</v>
      </c>
      <c r="E19" s="35"/>
      <c r="F19" s="35"/>
      <c r="G19" s="35"/>
      <c r="H19" s="35"/>
      <c r="I19" s="117" t="s">
        <v>30</v>
      </c>
      <c r="J19" s="28" t="str">
        <f>IF('Rekapitulace stavby'!AN13="Vyplň údaj","",IF('Rekapitulace stavby'!AN13="","",'Rekapitulace stavby'!AN13))</f>
        <v/>
      </c>
      <c r="K19" s="38"/>
    </row>
    <row r="20" spans="2:11" s="1" customFormat="1" ht="18" customHeight="1" x14ac:dyDescent="0.3">
      <c r="B20" s="34"/>
      <c r="C20" s="35"/>
      <c r="D20" s="35"/>
      <c r="E20" s="28" t="str">
        <f>IF('Rekapitulace stavby'!E14="Vyplň údaj","",IF('Rekapitulace stavby'!E14="","",'Rekapitulace stavby'!E14))</f>
        <v/>
      </c>
      <c r="F20" s="35"/>
      <c r="G20" s="35"/>
      <c r="H20" s="35"/>
      <c r="I20" s="117" t="s">
        <v>33</v>
      </c>
      <c r="J20" s="28" t="str">
        <f>IF('Rekapitulace stavby'!AN14="Vyplň údaj","",IF('Rekapitulace stavby'!AN14="","",'Rekapitulace stavby'!AN14))</f>
        <v/>
      </c>
      <c r="K20" s="38"/>
    </row>
    <row r="21" spans="2:11" s="1" customFormat="1" ht="6.95" customHeight="1" x14ac:dyDescent="0.3">
      <c r="B21" s="34"/>
      <c r="C21" s="35"/>
      <c r="D21" s="35"/>
      <c r="E21" s="35"/>
      <c r="F21" s="35"/>
      <c r="G21" s="35"/>
      <c r="H21" s="35"/>
      <c r="I21" s="116"/>
      <c r="J21" s="35"/>
      <c r="K21" s="38"/>
    </row>
    <row r="22" spans="2:11" s="1" customFormat="1" ht="14.45" customHeight="1" x14ac:dyDescent="0.3">
      <c r="B22" s="34"/>
      <c r="C22" s="35"/>
      <c r="D22" s="30" t="s">
        <v>36</v>
      </c>
      <c r="E22" s="35"/>
      <c r="F22" s="35"/>
      <c r="G22" s="35"/>
      <c r="H22" s="35"/>
      <c r="I22" s="117" t="s">
        <v>30</v>
      </c>
      <c r="J22" s="28" t="s">
        <v>31</v>
      </c>
      <c r="K22" s="38"/>
    </row>
    <row r="23" spans="2:11" s="1" customFormat="1" ht="18" customHeight="1" x14ac:dyDescent="0.3">
      <c r="B23" s="34"/>
      <c r="C23" s="35"/>
      <c r="D23" s="35"/>
      <c r="E23" s="28" t="s">
        <v>37</v>
      </c>
      <c r="F23" s="35"/>
      <c r="G23" s="35"/>
      <c r="H23" s="35"/>
      <c r="I23" s="117" t="s">
        <v>33</v>
      </c>
      <c r="J23" s="28" t="s">
        <v>31</v>
      </c>
      <c r="K23" s="38"/>
    </row>
    <row r="24" spans="2:11" s="1" customFormat="1" ht="6.95" customHeight="1" x14ac:dyDescent="0.3">
      <c r="B24" s="34"/>
      <c r="C24" s="35"/>
      <c r="D24" s="35"/>
      <c r="E24" s="35"/>
      <c r="F24" s="35"/>
      <c r="G24" s="35"/>
      <c r="H24" s="35"/>
      <c r="I24" s="116"/>
      <c r="J24" s="35"/>
      <c r="K24" s="38"/>
    </row>
    <row r="25" spans="2:11" s="1" customFormat="1" ht="14.45" customHeight="1" x14ac:dyDescent="0.3">
      <c r="B25" s="34"/>
      <c r="C25" s="35"/>
      <c r="D25" s="30" t="s">
        <v>39</v>
      </c>
      <c r="E25" s="35"/>
      <c r="F25" s="35"/>
      <c r="G25" s="35"/>
      <c r="H25" s="35"/>
      <c r="I25" s="116"/>
      <c r="J25" s="35"/>
      <c r="K25" s="38"/>
    </row>
    <row r="26" spans="2:11" s="7" customFormat="1" ht="22.5" customHeight="1" x14ac:dyDescent="0.3">
      <c r="B26" s="119"/>
      <c r="C26" s="120"/>
      <c r="D26" s="120"/>
      <c r="E26" s="352" t="s">
        <v>31</v>
      </c>
      <c r="F26" s="390"/>
      <c r="G26" s="390"/>
      <c r="H26" s="390"/>
      <c r="I26" s="121"/>
      <c r="J26" s="120"/>
      <c r="K26" s="122"/>
    </row>
    <row r="27" spans="2:11" s="1" customFormat="1" ht="6.95" customHeight="1" x14ac:dyDescent="0.3">
      <c r="B27" s="34"/>
      <c r="C27" s="35"/>
      <c r="D27" s="35"/>
      <c r="E27" s="35"/>
      <c r="F27" s="35"/>
      <c r="G27" s="35"/>
      <c r="H27" s="35"/>
      <c r="I27" s="116"/>
      <c r="J27" s="35"/>
      <c r="K27" s="38"/>
    </row>
    <row r="28" spans="2:11" s="1" customFormat="1" ht="6.95" customHeight="1" x14ac:dyDescent="0.3">
      <c r="B28" s="34"/>
      <c r="C28" s="35"/>
      <c r="D28" s="79"/>
      <c r="E28" s="79"/>
      <c r="F28" s="79"/>
      <c r="G28" s="79"/>
      <c r="H28" s="79"/>
      <c r="I28" s="123"/>
      <c r="J28" s="79"/>
      <c r="K28" s="124"/>
    </row>
    <row r="29" spans="2:11" s="1" customFormat="1" ht="25.35" customHeight="1" x14ac:dyDescent="0.3">
      <c r="B29" s="34"/>
      <c r="C29" s="35"/>
      <c r="D29" s="125" t="s">
        <v>41</v>
      </c>
      <c r="E29" s="35"/>
      <c r="F29" s="35"/>
      <c r="G29" s="35"/>
      <c r="H29" s="35"/>
      <c r="I29" s="116"/>
      <c r="J29" s="126">
        <f>ROUND(J95,2)</f>
        <v>0</v>
      </c>
      <c r="K29" s="38"/>
    </row>
    <row r="30" spans="2:11" s="1" customFormat="1" ht="6.95" customHeight="1" x14ac:dyDescent="0.3">
      <c r="B30" s="34"/>
      <c r="C30" s="35"/>
      <c r="D30" s="79"/>
      <c r="E30" s="79"/>
      <c r="F30" s="79"/>
      <c r="G30" s="79"/>
      <c r="H30" s="79"/>
      <c r="I30" s="123"/>
      <c r="J30" s="79"/>
      <c r="K30" s="124"/>
    </row>
    <row r="31" spans="2:11" s="1" customFormat="1" ht="14.45" customHeight="1" x14ac:dyDescent="0.3">
      <c r="B31" s="34"/>
      <c r="C31" s="35"/>
      <c r="D31" s="35"/>
      <c r="E31" s="35"/>
      <c r="F31" s="39" t="s">
        <v>43</v>
      </c>
      <c r="G31" s="35"/>
      <c r="H31" s="35"/>
      <c r="I31" s="127" t="s">
        <v>42</v>
      </c>
      <c r="J31" s="39" t="s">
        <v>44</v>
      </c>
      <c r="K31" s="38"/>
    </row>
    <row r="32" spans="2:11" s="1" customFormat="1" ht="14.45" customHeight="1" x14ac:dyDescent="0.3">
      <c r="B32" s="34"/>
      <c r="C32" s="35"/>
      <c r="D32" s="42" t="s">
        <v>45</v>
      </c>
      <c r="E32" s="42" t="s">
        <v>46</v>
      </c>
      <c r="F32" s="128">
        <f>ROUND(SUM(BE95:BE425), 2)</f>
        <v>0</v>
      </c>
      <c r="G32" s="35"/>
      <c r="H32" s="35"/>
      <c r="I32" s="129">
        <v>0.21</v>
      </c>
      <c r="J32" s="128">
        <f>ROUND(ROUND((SUM(BE95:BE425)), 2)*I32, 2)</f>
        <v>0</v>
      </c>
      <c r="K32" s="38"/>
    </row>
    <row r="33" spans="2:11" s="1" customFormat="1" ht="14.45" customHeight="1" x14ac:dyDescent="0.3">
      <c r="B33" s="34"/>
      <c r="C33" s="35"/>
      <c r="D33" s="35"/>
      <c r="E33" s="42" t="s">
        <v>47</v>
      </c>
      <c r="F33" s="128">
        <f>ROUND(SUM(BF95:BF425), 2)</f>
        <v>0</v>
      </c>
      <c r="G33" s="35"/>
      <c r="H33" s="35"/>
      <c r="I33" s="129">
        <v>0.15</v>
      </c>
      <c r="J33" s="128">
        <f>ROUND(ROUND((SUM(BF95:BF425)), 2)*I33, 2)</f>
        <v>0</v>
      </c>
      <c r="K33" s="38"/>
    </row>
    <row r="34" spans="2:11" s="1" customFormat="1" ht="14.45" hidden="1" customHeight="1" x14ac:dyDescent="0.3">
      <c r="B34" s="34"/>
      <c r="C34" s="35"/>
      <c r="D34" s="35"/>
      <c r="E34" s="42" t="s">
        <v>48</v>
      </c>
      <c r="F34" s="128">
        <f>ROUND(SUM(BG95:BG425), 2)</f>
        <v>0</v>
      </c>
      <c r="G34" s="35"/>
      <c r="H34" s="35"/>
      <c r="I34" s="129">
        <v>0.21</v>
      </c>
      <c r="J34" s="128">
        <v>0</v>
      </c>
      <c r="K34" s="38"/>
    </row>
    <row r="35" spans="2:11" s="1" customFormat="1" ht="14.45" hidden="1" customHeight="1" x14ac:dyDescent="0.3">
      <c r="B35" s="34"/>
      <c r="C35" s="35"/>
      <c r="D35" s="35"/>
      <c r="E35" s="42" t="s">
        <v>49</v>
      </c>
      <c r="F35" s="128">
        <f>ROUND(SUM(BH95:BH425), 2)</f>
        <v>0</v>
      </c>
      <c r="G35" s="35"/>
      <c r="H35" s="35"/>
      <c r="I35" s="129">
        <v>0.15</v>
      </c>
      <c r="J35" s="128">
        <v>0</v>
      </c>
      <c r="K35" s="38"/>
    </row>
    <row r="36" spans="2:11" s="1" customFormat="1" ht="14.45" hidden="1" customHeight="1" x14ac:dyDescent="0.3">
      <c r="B36" s="34"/>
      <c r="C36" s="35"/>
      <c r="D36" s="35"/>
      <c r="E36" s="42" t="s">
        <v>50</v>
      </c>
      <c r="F36" s="128">
        <f>ROUND(SUM(BI95:BI425), 2)</f>
        <v>0</v>
      </c>
      <c r="G36" s="35"/>
      <c r="H36" s="35"/>
      <c r="I36" s="129">
        <v>0</v>
      </c>
      <c r="J36" s="128">
        <v>0</v>
      </c>
      <c r="K36" s="38"/>
    </row>
    <row r="37" spans="2:11" s="1" customFormat="1" ht="6.95" customHeight="1" x14ac:dyDescent="0.3">
      <c r="B37" s="34"/>
      <c r="C37" s="35"/>
      <c r="D37" s="35"/>
      <c r="E37" s="35"/>
      <c r="F37" s="35"/>
      <c r="G37" s="35"/>
      <c r="H37" s="35"/>
      <c r="I37" s="116"/>
      <c r="J37" s="35"/>
      <c r="K37" s="38"/>
    </row>
    <row r="38" spans="2:11" s="1" customFormat="1" ht="25.35" customHeight="1" x14ac:dyDescent="0.3">
      <c r="B38" s="34"/>
      <c r="C38" s="130"/>
      <c r="D38" s="131" t="s">
        <v>51</v>
      </c>
      <c r="E38" s="73"/>
      <c r="F38" s="73"/>
      <c r="G38" s="132" t="s">
        <v>52</v>
      </c>
      <c r="H38" s="133" t="s">
        <v>53</v>
      </c>
      <c r="I38" s="134"/>
      <c r="J38" s="135">
        <f>SUM(J29:J36)</f>
        <v>0</v>
      </c>
      <c r="K38" s="136"/>
    </row>
    <row r="39" spans="2:11" s="1" customFormat="1" ht="14.45" customHeight="1" x14ac:dyDescent="0.3">
      <c r="B39" s="49"/>
      <c r="C39" s="50"/>
      <c r="D39" s="50"/>
      <c r="E39" s="50"/>
      <c r="F39" s="50"/>
      <c r="G39" s="50"/>
      <c r="H39" s="50"/>
      <c r="I39" s="137"/>
      <c r="J39" s="50"/>
      <c r="K39" s="51"/>
    </row>
    <row r="43" spans="2:11" s="1" customFormat="1" ht="6.95" customHeight="1" x14ac:dyDescent="0.3">
      <c r="B43" s="138"/>
      <c r="C43" s="139"/>
      <c r="D43" s="139"/>
      <c r="E43" s="139"/>
      <c r="F43" s="139"/>
      <c r="G43" s="139"/>
      <c r="H43" s="139"/>
      <c r="I43" s="140"/>
      <c r="J43" s="139"/>
      <c r="K43" s="141"/>
    </row>
    <row r="44" spans="2:11" s="1" customFormat="1" ht="36.950000000000003" customHeight="1" x14ac:dyDescent="0.3">
      <c r="B44" s="34"/>
      <c r="C44" s="23" t="s">
        <v>101</v>
      </c>
      <c r="D44" s="35"/>
      <c r="E44" s="35"/>
      <c r="F44" s="35"/>
      <c r="G44" s="35"/>
      <c r="H44" s="35"/>
      <c r="I44" s="116"/>
      <c r="J44" s="35"/>
      <c r="K44" s="38"/>
    </row>
    <row r="45" spans="2:11" s="1" customFormat="1" ht="6.95" customHeight="1" x14ac:dyDescent="0.3">
      <c r="B45" s="34"/>
      <c r="C45" s="35"/>
      <c r="D45" s="35"/>
      <c r="E45" s="35"/>
      <c r="F45" s="35"/>
      <c r="G45" s="35"/>
      <c r="H45" s="35"/>
      <c r="I45" s="116"/>
      <c r="J45" s="35"/>
      <c r="K45" s="38"/>
    </row>
    <row r="46" spans="2:11" s="1" customFormat="1" ht="14.45" customHeight="1" x14ac:dyDescent="0.3">
      <c r="B46" s="34"/>
      <c r="C46" s="30" t="s">
        <v>16</v>
      </c>
      <c r="D46" s="35"/>
      <c r="E46" s="35"/>
      <c r="F46" s="35"/>
      <c r="G46" s="35"/>
      <c r="H46" s="35"/>
      <c r="I46" s="116"/>
      <c r="J46" s="35"/>
      <c r="K46" s="38"/>
    </row>
    <row r="47" spans="2:11" s="1" customFormat="1" ht="22.5" customHeight="1" x14ac:dyDescent="0.3">
      <c r="B47" s="34"/>
      <c r="C47" s="35"/>
      <c r="D47" s="35"/>
      <c r="E47" s="388" t="str">
        <f>E7</f>
        <v>Úprava prostor polygrafie budova Ministerstva financí ČR</v>
      </c>
      <c r="F47" s="356"/>
      <c r="G47" s="356"/>
      <c r="H47" s="356"/>
      <c r="I47" s="116"/>
      <c r="J47" s="35"/>
      <c r="K47" s="38"/>
    </row>
    <row r="48" spans="2:11" ht="15" x14ac:dyDescent="0.3">
      <c r="B48" s="21"/>
      <c r="C48" s="30" t="s">
        <v>97</v>
      </c>
      <c r="D48" s="22"/>
      <c r="E48" s="22"/>
      <c r="F48" s="22"/>
      <c r="G48" s="22"/>
      <c r="H48" s="22"/>
      <c r="I48" s="115"/>
      <c r="J48" s="22"/>
      <c r="K48" s="24"/>
    </row>
    <row r="49" spans="2:47" s="1" customFormat="1" ht="22.5" customHeight="1" x14ac:dyDescent="0.3">
      <c r="B49" s="34"/>
      <c r="C49" s="35"/>
      <c r="D49" s="35"/>
      <c r="E49" s="388" t="s">
        <v>98</v>
      </c>
      <c r="F49" s="356"/>
      <c r="G49" s="356"/>
      <c r="H49" s="356"/>
      <c r="I49" s="116"/>
      <c r="J49" s="35"/>
      <c r="K49" s="38"/>
    </row>
    <row r="50" spans="2:47" s="1" customFormat="1" ht="14.45" customHeight="1" x14ac:dyDescent="0.3">
      <c r="B50" s="34"/>
      <c r="C50" s="30" t="s">
        <v>99</v>
      </c>
      <c r="D50" s="35"/>
      <c r="E50" s="35"/>
      <c r="F50" s="35"/>
      <c r="G50" s="35"/>
      <c r="H50" s="35"/>
      <c r="I50" s="116"/>
      <c r="J50" s="35"/>
      <c r="K50" s="38"/>
    </row>
    <row r="51" spans="2:47" s="1" customFormat="1" ht="23.25" customHeight="1" x14ac:dyDescent="0.3">
      <c r="B51" s="34"/>
      <c r="C51" s="35"/>
      <c r="D51" s="35"/>
      <c r="E51" s="389" t="str">
        <f>E11</f>
        <v>01 - Architektonická a stavební část</v>
      </c>
      <c r="F51" s="356"/>
      <c r="G51" s="356"/>
      <c r="H51" s="356"/>
      <c r="I51" s="116"/>
      <c r="J51" s="35"/>
      <c r="K51" s="38"/>
    </row>
    <row r="52" spans="2:47" s="1" customFormat="1" ht="6.95" customHeight="1" x14ac:dyDescent="0.3">
      <c r="B52" s="34"/>
      <c r="C52" s="35"/>
      <c r="D52" s="35"/>
      <c r="E52" s="35"/>
      <c r="F52" s="35"/>
      <c r="G52" s="35"/>
      <c r="H52" s="35"/>
      <c r="I52" s="116"/>
      <c r="J52" s="35"/>
      <c r="K52" s="38"/>
    </row>
    <row r="53" spans="2:47" s="1" customFormat="1" ht="18" customHeight="1" x14ac:dyDescent="0.3">
      <c r="B53" s="34"/>
      <c r="C53" s="30" t="s">
        <v>24</v>
      </c>
      <c r="D53" s="35"/>
      <c r="E53" s="35"/>
      <c r="F53" s="28" t="str">
        <f>F14</f>
        <v>objekt B, místnost č.357, 357a, 357b, 357c</v>
      </c>
      <c r="G53" s="35"/>
      <c r="H53" s="35"/>
      <c r="I53" s="117" t="s">
        <v>26</v>
      </c>
      <c r="J53" s="118" t="str">
        <f>IF(J14="","",J14)</f>
        <v>25.8.2016</v>
      </c>
      <c r="K53" s="38"/>
    </row>
    <row r="54" spans="2:47" s="1" customFormat="1" ht="6.95" customHeight="1" x14ac:dyDescent="0.3">
      <c r="B54" s="34"/>
      <c r="C54" s="35"/>
      <c r="D54" s="35"/>
      <c r="E54" s="35"/>
      <c r="F54" s="35"/>
      <c r="G54" s="35"/>
      <c r="H54" s="35"/>
      <c r="I54" s="116"/>
      <c r="J54" s="35"/>
      <c r="K54" s="38"/>
    </row>
    <row r="55" spans="2:47" s="1" customFormat="1" ht="15" x14ac:dyDescent="0.3">
      <c r="B55" s="34"/>
      <c r="C55" s="30" t="s">
        <v>29</v>
      </c>
      <c r="D55" s="35"/>
      <c r="E55" s="35"/>
      <c r="F55" s="28" t="str">
        <f>E17</f>
        <v>Ministerstvo financí České republiky</v>
      </c>
      <c r="G55" s="35"/>
      <c r="H55" s="35"/>
      <c r="I55" s="117" t="s">
        <v>36</v>
      </c>
      <c r="J55" s="28" t="str">
        <f>E23</f>
        <v>Ing. arch. Dalibor Hlaváček, Ph.D.</v>
      </c>
      <c r="K55" s="38"/>
    </row>
    <row r="56" spans="2:47" s="1" customFormat="1" ht="14.45" customHeight="1" x14ac:dyDescent="0.3">
      <c r="B56" s="34"/>
      <c r="C56" s="30" t="s">
        <v>34</v>
      </c>
      <c r="D56" s="35"/>
      <c r="E56" s="35"/>
      <c r="F56" s="28" t="str">
        <f>IF(E20="","",E20)</f>
        <v/>
      </c>
      <c r="G56" s="35"/>
      <c r="H56" s="35"/>
      <c r="I56" s="116"/>
      <c r="J56" s="35"/>
      <c r="K56" s="38"/>
    </row>
    <row r="57" spans="2:47" s="1" customFormat="1" ht="10.35" customHeight="1" x14ac:dyDescent="0.3">
      <c r="B57" s="34"/>
      <c r="C57" s="35"/>
      <c r="D57" s="35"/>
      <c r="E57" s="35"/>
      <c r="F57" s="35"/>
      <c r="G57" s="35"/>
      <c r="H57" s="35"/>
      <c r="I57" s="116"/>
      <c r="J57" s="35"/>
      <c r="K57" s="38"/>
    </row>
    <row r="58" spans="2:47" s="1" customFormat="1" ht="29.25" customHeight="1" x14ac:dyDescent="0.3">
      <c r="B58" s="34"/>
      <c r="C58" s="142" t="s">
        <v>102</v>
      </c>
      <c r="D58" s="130"/>
      <c r="E58" s="130"/>
      <c r="F58" s="130"/>
      <c r="G58" s="130"/>
      <c r="H58" s="130"/>
      <c r="I58" s="143"/>
      <c r="J58" s="144" t="s">
        <v>103</v>
      </c>
      <c r="K58" s="145"/>
    </row>
    <row r="59" spans="2:47" s="1" customFormat="1" ht="10.35" customHeight="1" x14ac:dyDescent="0.3">
      <c r="B59" s="34"/>
      <c r="C59" s="35"/>
      <c r="D59" s="35"/>
      <c r="E59" s="35"/>
      <c r="F59" s="35"/>
      <c r="G59" s="35"/>
      <c r="H59" s="35"/>
      <c r="I59" s="116"/>
      <c r="J59" s="35"/>
      <c r="K59" s="38"/>
    </row>
    <row r="60" spans="2:47" s="1" customFormat="1" ht="29.25" customHeight="1" x14ac:dyDescent="0.3">
      <c r="B60" s="34"/>
      <c r="C60" s="146" t="s">
        <v>104</v>
      </c>
      <c r="D60" s="35"/>
      <c r="E60" s="35"/>
      <c r="F60" s="35"/>
      <c r="G60" s="35"/>
      <c r="H60" s="35"/>
      <c r="I60" s="116"/>
      <c r="J60" s="126">
        <f>J95</f>
        <v>0</v>
      </c>
      <c r="K60" s="38"/>
      <c r="AU60" s="17" t="s">
        <v>105</v>
      </c>
    </row>
    <row r="61" spans="2:47" s="8" customFormat="1" ht="24.95" customHeight="1" x14ac:dyDescent="0.3">
      <c r="B61" s="147"/>
      <c r="C61" s="148"/>
      <c r="D61" s="149" t="s">
        <v>106</v>
      </c>
      <c r="E61" s="150"/>
      <c r="F61" s="150"/>
      <c r="G61" s="150"/>
      <c r="H61" s="150"/>
      <c r="I61" s="151"/>
      <c r="J61" s="152">
        <f>J96</f>
        <v>0</v>
      </c>
      <c r="K61" s="153"/>
    </row>
    <row r="62" spans="2:47" s="9" customFormat="1" ht="19.899999999999999" customHeight="1" x14ac:dyDescent="0.3">
      <c r="B62" s="154"/>
      <c r="C62" s="155"/>
      <c r="D62" s="156" t="s">
        <v>107</v>
      </c>
      <c r="E62" s="157"/>
      <c r="F62" s="157"/>
      <c r="G62" s="157"/>
      <c r="H62" s="157"/>
      <c r="I62" s="158"/>
      <c r="J62" s="159">
        <f>J97</f>
        <v>0</v>
      </c>
      <c r="K62" s="160"/>
    </row>
    <row r="63" spans="2:47" s="9" customFormat="1" ht="19.899999999999999" customHeight="1" x14ac:dyDescent="0.3">
      <c r="B63" s="154"/>
      <c r="C63" s="155"/>
      <c r="D63" s="156" t="s">
        <v>108</v>
      </c>
      <c r="E63" s="157"/>
      <c r="F63" s="157"/>
      <c r="G63" s="157"/>
      <c r="H63" s="157"/>
      <c r="I63" s="158"/>
      <c r="J63" s="159">
        <f>J120</f>
        <v>0</v>
      </c>
      <c r="K63" s="160"/>
    </row>
    <row r="64" spans="2:47" s="9" customFormat="1" ht="19.899999999999999" customHeight="1" x14ac:dyDescent="0.3">
      <c r="B64" s="154"/>
      <c r="C64" s="155"/>
      <c r="D64" s="156" t="s">
        <v>109</v>
      </c>
      <c r="E64" s="157"/>
      <c r="F64" s="157"/>
      <c r="G64" s="157"/>
      <c r="H64" s="157"/>
      <c r="I64" s="158"/>
      <c r="J64" s="159">
        <f>J181</f>
        <v>0</v>
      </c>
      <c r="K64" s="160"/>
    </row>
    <row r="65" spans="2:12" s="9" customFormat="1" ht="19.899999999999999" customHeight="1" x14ac:dyDescent="0.3">
      <c r="B65" s="154"/>
      <c r="C65" s="155"/>
      <c r="D65" s="156" t="s">
        <v>110</v>
      </c>
      <c r="E65" s="157"/>
      <c r="F65" s="157"/>
      <c r="G65" s="157"/>
      <c r="H65" s="157"/>
      <c r="I65" s="158"/>
      <c r="J65" s="159">
        <f>J208</f>
        <v>0</v>
      </c>
      <c r="K65" s="160"/>
    </row>
    <row r="66" spans="2:12" s="8" customFormat="1" ht="24.95" customHeight="1" x14ac:dyDescent="0.3">
      <c r="B66" s="147"/>
      <c r="C66" s="148"/>
      <c r="D66" s="149" t="s">
        <v>111</v>
      </c>
      <c r="E66" s="150"/>
      <c r="F66" s="150"/>
      <c r="G66" s="150"/>
      <c r="H66" s="150"/>
      <c r="I66" s="151"/>
      <c r="J66" s="152">
        <f>J212</f>
        <v>0</v>
      </c>
      <c r="K66" s="153"/>
    </row>
    <row r="67" spans="2:12" s="9" customFormat="1" ht="19.899999999999999" customHeight="1" x14ac:dyDescent="0.3">
      <c r="B67" s="154"/>
      <c r="C67" s="155"/>
      <c r="D67" s="156" t="s">
        <v>112</v>
      </c>
      <c r="E67" s="157"/>
      <c r="F67" s="157"/>
      <c r="G67" s="157"/>
      <c r="H67" s="157"/>
      <c r="I67" s="158"/>
      <c r="J67" s="159">
        <f>J213</f>
        <v>0</v>
      </c>
      <c r="K67" s="160"/>
    </row>
    <row r="68" spans="2:12" s="9" customFormat="1" ht="19.899999999999999" customHeight="1" x14ac:dyDescent="0.3">
      <c r="B68" s="154"/>
      <c r="C68" s="155"/>
      <c r="D68" s="156" t="s">
        <v>113</v>
      </c>
      <c r="E68" s="157"/>
      <c r="F68" s="157"/>
      <c r="G68" s="157"/>
      <c r="H68" s="157"/>
      <c r="I68" s="158"/>
      <c r="J68" s="159">
        <f>J216</f>
        <v>0</v>
      </c>
      <c r="K68" s="160"/>
    </row>
    <row r="69" spans="2:12" s="9" customFormat="1" ht="19.899999999999999" customHeight="1" x14ac:dyDescent="0.3">
      <c r="B69" s="154"/>
      <c r="C69" s="155"/>
      <c r="D69" s="156" t="s">
        <v>114</v>
      </c>
      <c r="E69" s="157"/>
      <c r="F69" s="157"/>
      <c r="G69" s="157"/>
      <c r="H69" s="157"/>
      <c r="I69" s="158"/>
      <c r="J69" s="159">
        <f>J259</f>
        <v>0</v>
      </c>
      <c r="K69" s="160"/>
    </row>
    <row r="70" spans="2:12" s="9" customFormat="1" ht="19.899999999999999" customHeight="1" x14ac:dyDescent="0.3">
      <c r="B70" s="154"/>
      <c r="C70" s="155"/>
      <c r="D70" s="156" t="s">
        <v>115</v>
      </c>
      <c r="E70" s="157"/>
      <c r="F70" s="157"/>
      <c r="G70" s="157"/>
      <c r="H70" s="157"/>
      <c r="I70" s="158"/>
      <c r="J70" s="159">
        <f>J276</f>
        <v>0</v>
      </c>
      <c r="K70" s="160"/>
    </row>
    <row r="71" spans="2:12" s="9" customFormat="1" ht="19.899999999999999" customHeight="1" x14ac:dyDescent="0.3">
      <c r="B71" s="154"/>
      <c r="C71" s="155"/>
      <c r="D71" s="156" t="s">
        <v>116</v>
      </c>
      <c r="E71" s="157"/>
      <c r="F71" s="157"/>
      <c r="G71" s="157"/>
      <c r="H71" s="157"/>
      <c r="I71" s="158"/>
      <c r="J71" s="159">
        <f>J283</f>
        <v>0</v>
      </c>
      <c r="K71" s="160"/>
    </row>
    <row r="72" spans="2:12" s="9" customFormat="1" ht="19.899999999999999" customHeight="1" x14ac:dyDescent="0.3">
      <c r="B72" s="154"/>
      <c r="C72" s="155"/>
      <c r="D72" s="156" t="s">
        <v>117</v>
      </c>
      <c r="E72" s="157"/>
      <c r="F72" s="157"/>
      <c r="G72" s="157"/>
      <c r="H72" s="157"/>
      <c r="I72" s="158"/>
      <c r="J72" s="159">
        <f>J313</f>
        <v>0</v>
      </c>
      <c r="K72" s="160"/>
    </row>
    <row r="73" spans="2:12" s="9" customFormat="1" ht="19.899999999999999" customHeight="1" x14ac:dyDescent="0.3">
      <c r="B73" s="154"/>
      <c r="C73" s="155"/>
      <c r="D73" s="156" t="s">
        <v>118</v>
      </c>
      <c r="E73" s="157"/>
      <c r="F73" s="157"/>
      <c r="G73" s="157"/>
      <c r="H73" s="157"/>
      <c r="I73" s="158"/>
      <c r="J73" s="159">
        <f>J330</f>
        <v>0</v>
      </c>
      <c r="K73" s="160"/>
    </row>
    <row r="74" spans="2:12" s="1" customFormat="1" ht="21.75" customHeight="1" x14ac:dyDescent="0.3">
      <c r="B74" s="34"/>
      <c r="C74" s="35"/>
      <c r="D74" s="35"/>
      <c r="E74" s="35"/>
      <c r="F74" s="35"/>
      <c r="G74" s="35"/>
      <c r="H74" s="35"/>
      <c r="I74" s="116"/>
      <c r="J74" s="35"/>
      <c r="K74" s="38"/>
    </row>
    <row r="75" spans="2:12" s="1" customFormat="1" ht="6.95" customHeight="1" x14ac:dyDescent="0.3">
      <c r="B75" s="49"/>
      <c r="C75" s="50"/>
      <c r="D75" s="50"/>
      <c r="E75" s="50"/>
      <c r="F75" s="50"/>
      <c r="G75" s="50"/>
      <c r="H75" s="50"/>
      <c r="I75" s="137"/>
      <c r="J75" s="50"/>
      <c r="K75" s="51"/>
    </row>
    <row r="79" spans="2:12" s="1" customFormat="1" ht="6.95" customHeight="1" x14ac:dyDescent="0.3">
      <c r="B79" s="52"/>
      <c r="C79" s="53"/>
      <c r="D79" s="53"/>
      <c r="E79" s="53"/>
      <c r="F79" s="53"/>
      <c r="G79" s="53"/>
      <c r="H79" s="53"/>
      <c r="I79" s="140"/>
      <c r="J79" s="53"/>
      <c r="K79" s="53"/>
      <c r="L79" s="54"/>
    </row>
    <row r="80" spans="2:12" s="1" customFormat="1" ht="36.950000000000003" customHeight="1" x14ac:dyDescent="0.3">
      <c r="B80" s="34"/>
      <c r="C80" s="55" t="s">
        <v>119</v>
      </c>
      <c r="D80" s="56"/>
      <c r="E80" s="56"/>
      <c r="F80" s="56"/>
      <c r="G80" s="56"/>
      <c r="H80" s="56"/>
      <c r="I80" s="161"/>
      <c r="J80" s="56"/>
      <c r="K80" s="56"/>
      <c r="L80" s="54"/>
    </row>
    <row r="81" spans="2:63" s="1" customFormat="1" ht="6.95" customHeight="1" x14ac:dyDescent="0.3">
      <c r="B81" s="34"/>
      <c r="C81" s="56"/>
      <c r="D81" s="56"/>
      <c r="E81" s="56"/>
      <c r="F81" s="56"/>
      <c r="G81" s="56"/>
      <c r="H81" s="56"/>
      <c r="I81" s="161"/>
      <c r="J81" s="56"/>
      <c r="K81" s="56"/>
      <c r="L81" s="54"/>
    </row>
    <row r="82" spans="2:63" s="1" customFormat="1" ht="14.45" customHeight="1" x14ac:dyDescent="0.3">
      <c r="B82" s="34"/>
      <c r="C82" s="58" t="s">
        <v>16</v>
      </c>
      <c r="D82" s="56"/>
      <c r="E82" s="56"/>
      <c r="F82" s="56"/>
      <c r="G82" s="56"/>
      <c r="H82" s="56"/>
      <c r="I82" s="161"/>
      <c r="J82" s="56"/>
      <c r="K82" s="56"/>
      <c r="L82" s="54"/>
    </row>
    <row r="83" spans="2:63" s="1" customFormat="1" ht="22.5" customHeight="1" x14ac:dyDescent="0.3">
      <c r="B83" s="34"/>
      <c r="C83" s="56"/>
      <c r="D83" s="56"/>
      <c r="E83" s="387" t="str">
        <f>E7</f>
        <v>Úprava prostor polygrafie budova Ministerstva financí ČR</v>
      </c>
      <c r="F83" s="367"/>
      <c r="G83" s="367"/>
      <c r="H83" s="367"/>
      <c r="I83" s="161"/>
      <c r="J83" s="56"/>
      <c r="K83" s="56"/>
      <c r="L83" s="54"/>
    </row>
    <row r="84" spans="2:63" ht="15" x14ac:dyDescent="0.3">
      <c r="B84" s="21"/>
      <c r="C84" s="58" t="s">
        <v>97</v>
      </c>
      <c r="D84" s="162"/>
      <c r="E84" s="162"/>
      <c r="F84" s="162"/>
      <c r="G84" s="162"/>
      <c r="H84" s="162"/>
      <c r="J84" s="162"/>
      <c r="K84" s="162"/>
      <c r="L84" s="163"/>
    </row>
    <row r="85" spans="2:63" s="1" customFormat="1" ht="22.5" customHeight="1" x14ac:dyDescent="0.3">
      <c r="B85" s="34"/>
      <c r="C85" s="56"/>
      <c r="D85" s="56"/>
      <c r="E85" s="387" t="s">
        <v>98</v>
      </c>
      <c r="F85" s="367"/>
      <c r="G85" s="367"/>
      <c r="H85" s="367"/>
      <c r="I85" s="161"/>
      <c r="J85" s="56"/>
      <c r="K85" s="56"/>
      <c r="L85" s="54"/>
    </row>
    <row r="86" spans="2:63" s="1" customFormat="1" ht="14.45" customHeight="1" x14ac:dyDescent="0.3">
      <c r="B86" s="34"/>
      <c r="C86" s="58" t="s">
        <v>99</v>
      </c>
      <c r="D86" s="56"/>
      <c r="E86" s="56"/>
      <c r="F86" s="56"/>
      <c r="G86" s="56"/>
      <c r="H86" s="56"/>
      <c r="I86" s="161"/>
      <c r="J86" s="56"/>
      <c r="K86" s="56"/>
      <c r="L86" s="54"/>
    </row>
    <row r="87" spans="2:63" s="1" customFormat="1" ht="23.25" customHeight="1" x14ac:dyDescent="0.3">
      <c r="B87" s="34"/>
      <c r="C87" s="56"/>
      <c r="D87" s="56"/>
      <c r="E87" s="364" t="str">
        <f>E11</f>
        <v>01 - Architektonická a stavební část</v>
      </c>
      <c r="F87" s="367"/>
      <c r="G87" s="367"/>
      <c r="H87" s="367"/>
      <c r="I87" s="161"/>
      <c r="J87" s="56"/>
      <c r="K87" s="56"/>
      <c r="L87" s="54"/>
    </row>
    <row r="88" spans="2:63" s="1" customFormat="1" ht="6.95" customHeight="1" x14ac:dyDescent="0.3">
      <c r="B88" s="34"/>
      <c r="C88" s="56"/>
      <c r="D88" s="56"/>
      <c r="E88" s="56"/>
      <c r="F88" s="56"/>
      <c r="G88" s="56"/>
      <c r="H88" s="56"/>
      <c r="I88" s="161"/>
      <c r="J88" s="56"/>
      <c r="K88" s="56"/>
      <c r="L88" s="54"/>
    </row>
    <row r="89" spans="2:63" s="1" customFormat="1" ht="18" customHeight="1" x14ac:dyDescent="0.3">
      <c r="B89" s="34"/>
      <c r="C89" s="58" t="s">
        <v>24</v>
      </c>
      <c r="D89" s="56"/>
      <c r="E89" s="56"/>
      <c r="F89" s="164" t="str">
        <f>F14</f>
        <v>objekt B, místnost č.357, 357a, 357b, 357c</v>
      </c>
      <c r="G89" s="56"/>
      <c r="H89" s="56"/>
      <c r="I89" s="165" t="s">
        <v>26</v>
      </c>
      <c r="J89" s="66" t="str">
        <f>IF(J14="","",J14)</f>
        <v>25.8.2016</v>
      </c>
      <c r="K89" s="56"/>
      <c r="L89" s="54"/>
    </row>
    <row r="90" spans="2:63" s="1" customFormat="1" ht="6.95" customHeight="1" x14ac:dyDescent="0.3">
      <c r="B90" s="34"/>
      <c r="C90" s="56"/>
      <c r="D90" s="56"/>
      <c r="E90" s="56"/>
      <c r="F90" s="56"/>
      <c r="G90" s="56"/>
      <c r="H90" s="56"/>
      <c r="I90" s="161"/>
      <c r="J90" s="56"/>
      <c r="K90" s="56"/>
      <c r="L90" s="54"/>
    </row>
    <row r="91" spans="2:63" s="1" customFormat="1" ht="15" x14ac:dyDescent="0.3">
      <c r="B91" s="34"/>
      <c r="C91" s="58" t="s">
        <v>29</v>
      </c>
      <c r="D91" s="56"/>
      <c r="E91" s="56"/>
      <c r="F91" s="164" t="str">
        <f>E17</f>
        <v>Ministerstvo financí České republiky</v>
      </c>
      <c r="G91" s="56"/>
      <c r="H91" s="56"/>
      <c r="I91" s="165" t="s">
        <v>36</v>
      </c>
      <c r="J91" s="164" t="str">
        <f>E23</f>
        <v>Ing. arch. Dalibor Hlaváček, Ph.D.</v>
      </c>
      <c r="K91" s="56"/>
      <c r="L91" s="54"/>
    </row>
    <row r="92" spans="2:63" s="1" customFormat="1" ht="14.45" customHeight="1" x14ac:dyDescent="0.3">
      <c r="B92" s="34"/>
      <c r="C92" s="58" t="s">
        <v>34</v>
      </c>
      <c r="D92" s="56"/>
      <c r="E92" s="56"/>
      <c r="F92" s="164" t="str">
        <f>IF(E20="","",E20)</f>
        <v/>
      </c>
      <c r="G92" s="56"/>
      <c r="H92" s="56"/>
      <c r="I92" s="161"/>
      <c r="J92" s="56"/>
      <c r="K92" s="56"/>
      <c r="L92" s="54"/>
    </row>
    <row r="93" spans="2:63" s="1" customFormat="1" ht="10.35" customHeight="1" x14ac:dyDescent="0.3">
      <c r="B93" s="34"/>
      <c r="C93" s="56"/>
      <c r="D93" s="56"/>
      <c r="E93" s="56"/>
      <c r="F93" s="56"/>
      <c r="G93" s="56"/>
      <c r="H93" s="56"/>
      <c r="I93" s="161"/>
      <c r="J93" s="56"/>
      <c r="K93" s="56"/>
      <c r="L93" s="54"/>
    </row>
    <row r="94" spans="2:63" s="10" customFormat="1" ht="29.25" customHeight="1" x14ac:dyDescent="0.3">
      <c r="B94" s="166"/>
      <c r="C94" s="167" t="s">
        <v>120</v>
      </c>
      <c r="D94" s="168" t="s">
        <v>60</v>
      </c>
      <c r="E94" s="168" t="s">
        <v>56</v>
      </c>
      <c r="F94" s="168" t="s">
        <v>121</v>
      </c>
      <c r="G94" s="168" t="s">
        <v>122</v>
      </c>
      <c r="H94" s="168" t="s">
        <v>123</v>
      </c>
      <c r="I94" s="169" t="s">
        <v>124</v>
      </c>
      <c r="J94" s="168" t="s">
        <v>103</v>
      </c>
      <c r="K94" s="170" t="s">
        <v>125</v>
      </c>
      <c r="L94" s="171"/>
      <c r="M94" s="75" t="s">
        <v>126</v>
      </c>
      <c r="N94" s="76" t="s">
        <v>45</v>
      </c>
      <c r="O94" s="76" t="s">
        <v>127</v>
      </c>
      <c r="P94" s="76" t="s">
        <v>128</v>
      </c>
      <c r="Q94" s="76" t="s">
        <v>129</v>
      </c>
      <c r="R94" s="76" t="s">
        <v>130</v>
      </c>
      <c r="S94" s="76" t="s">
        <v>131</v>
      </c>
      <c r="T94" s="77" t="s">
        <v>132</v>
      </c>
    </row>
    <row r="95" spans="2:63" s="1" customFormat="1" ht="29.25" customHeight="1" x14ac:dyDescent="0.35">
      <c r="B95" s="34"/>
      <c r="C95" s="81" t="s">
        <v>104</v>
      </c>
      <c r="D95" s="56"/>
      <c r="E95" s="56"/>
      <c r="F95" s="56"/>
      <c r="G95" s="56"/>
      <c r="H95" s="56"/>
      <c r="I95" s="161"/>
      <c r="J95" s="172">
        <f>BK95</f>
        <v>0</v>
      </c>
      <c r="K95" s="56"/>
      <c r="L95" s="54"/>
      <c r="M95" s="78"/>
      <c r="N95" s="79"/>
      <c r="O95" s="79"/>
      <c r="P95" s="173">
        <f>P96+P212</f>
        <v>0</v>
      </c>
      <c r="Q95" s="79"/>
      <c r="R95" s="173">
        <f>R96+R212</f>
        <v>7.3605413850000003</v>
      </c>
      <c r="S95" s="79"/>
      <c r="T95" s="174">
        <f>T96+T212</f>
        <v>10.479132509999996</v>
      </c>
      <c r="AT95" s="17" t="s">
        <v>74</v>
      </c>
      <c r="AU95" s="17" t="s">
        <v>105</v>
      </c>
      <c r="BK95" s="175">
        <f>BK96+BK212</f>
        <v>0</v>
      </c>
    </row>
    <row r="96" spans="2:63" s="11" customFormat="1" ht="37.35" customHeight="1" x14ac:dyDescent="0.35">
      <c r="B96" s="176"/>
      <c r="C96" s="177"/>
      <c r="D96" s="178" t="s">
        <v>74</v>
      </c>
      <c r="E96" s="179" t="s">
        <v>133</v>
      </c>
      <c r="F96" s="179" t="s">
        <v>134</v>
      </c>
      <c r="G96" s="177"/>
      <c r="H96" s="177"/>
      <c r="I96" s="180"/>
      <c r="J96" s="181">
        <f>BK96</f>
        <v>0</v>
      </c>
      <c r="K96" s="177"/>
      <c r="L96" s="182"/>
      <c r="M96" s="183"/>
      <c r="N96" s="184"/>
      <c r="O96" s="184"/>
      <c r="P96" s="185">
        <f>P97+P120+P181+P208</f>
        <v>0</v>
      </c>
      <c r="Q96" s="184"/>
      <c r="R96" s="185">
        <f>R97+R120+R181+R208</f>
        <v>2.08719739</v>
      </c>
      <c r="S96" s="184"/>
      <c r="T96" s="186">
        <f>T97+T120+T181+T208</f>
        <v>9.546133999999995</v>
      </c>
      <c r="AR96" s="187" t="s">
        <v>23</v>
      </c>
      <c r="AT96" s="188" t="s">
        <v>74</v>
      </c>
      <c r="AU96" s="188" t="s">
        <v>75</v>
      </c>
      <c r="AY96" s="187" t="s">
        <v>135</v>
      </c>
      <c r="BK96" s="189">
        <f>BK97+BK120+BK181+BK208</f>
        <v>0</v>
      </c>
    </row>
    <row r="97" spans="2:65" s="11" customFormat="1" ht="19.899999999999999" customHeight="1" x14ac:dyDescent="0.3">
      <c r="B97" s="176"/>
      <c r="C97" s="177"/>
      <c r="D97" s="190" t="s">
        <v>74</v>
      </c>
      <c r="E97" s="191" t="s">
        <v>136</v>
      </c>
      <c r="F97" s="191" t="s">
        <v>137</v>
      </c>
      <c r="G97" s="177"/>
      <c r="H97" s="177"/>
      <c r="I97" s="180"/>
      <c r="J97" s="192">
        <f>BK97</f>
        <v>0</v>
      </c>
      <c r="K97" s="177"/>
      <c r="L97" s="182"/>
      <c r="M97" s="183"/>
      <c r="N97" s="184"/>
      <c r="O97" s="184"/>
      <c r="P97" s="185">
        <f>SUM(P98:P119)</f>
        <v>0</v>
      </c>
      <c r="Q97" s="184"/>
      <c r="R97" s="185">
        <f>SUM(R98:R119)</f>
        <v>2.0737876200000001</v>
      </c>
      <c r="S97" s="184"/>
      <c r="T97" s="186">
        <f>SUM(T98:T119)</f>
        <v>0</v>
      </c>
      <c r="AR97" s="187" t="s">
        <v>23</v>
      </c>
      <c r="AT97" s="188" t="s">
        <v>74</v>
      </c>
      <c r="AU97" s="188" t="s">
        <v>23</v>
      </c>
      <c r="AY97" s="187" t="s">
        <v>135</v>
      </c>
      <c r="BK97" s="189">
        <f>SUM(BK98:BK119)</f>
        <v>0</v>
      </c>
    </row>
    <row r="98" spans="2:65" s="1" customFormat="1" ht="44.25" customHeight="1" x14ac:dyDescent="0.3">
      <c r="B98" s="34"/>
      <c r="C98" s="193" t="s">
        <v>23</v>
      </c>
      <c r="D98" s="193" t="s">
        <v>138</v>
      </c>
      <c r="E98" s="194" t="s">
        <v>139</v>
      </c>
      <c r="F98" s="195" t="s">
        <v>140</v>
      </c>
      <c r="G98" s="196" t="s">
        <v>141</v>
      </c>
      <c r="H98" s="197">
        <v>119.48699999999999</v>
      </c>
      <c r="I98" s="198"/>
      <c r="J98" s="199">
        <f>ROUND(I98*H98,2)</f>
        <v>0</v>
      </c>
      <c r="K98" s="195" t="s">
        <v>142</v>
      </c>
      <c r="L98" s="54"/>
      <c r="M98" s="200" t="s">
        <v>31</v>
      </c>
      <c r="N98" s="201" t="s">
        <v>46</v>
      </c>
      <c r="O98" s="35"/>
      <c r="P98" s="202">
        <f>O98*H98</f>
        <v>0</v>
      </c>
      <c r="Q98" s="202">
        <v>1.7000000000000001E-2</v>
      </c>
      <c r="R98" s="202">
        <f>Q98*H98</f>
        <v>2.0312790000000001</v>
      </c>
      <c r="S98" s="202">
        <v>0</v>
      </c>
      <c r="T98" s="203">
        <f>S98*H98</f>
        <v>0</v>
      </c>
      <c r="AR98" s="17" t="s">
        <v>143</v>
      </c>
      <c r="AT98" s="17" t="s">
        <v>138</v>
      </c>
      <c r="AU98" s="17" t="s">
        <v>81</v>
      </c>
      <c r="AY98" s="17" t="s">
        <v>135</v>
      </c>
      <c r="BE98" s="204">
        <f>IF(N98="základní",J98,0)</f>
        <v>0</v>
      </c>
      <c r="BF98" s="204">
        <f>IF(N98="snížená",J98,0)</f>
        <v>0</v>
      </c>
      <c r="BG98" s="204">
        <f>IF(N98="zákl. přenesená",J98,0)</f>
        <v>0</v>
      </c>
      <c r="BH98" s="204">
        <f>IF(N98="sníž. přenesená",J98,0)</f>
        <v>0</v>
      </c>
      <c r="BI98" s="204">
        <f>IF(N98="nulová",J98,0)</f>
        <v>0</v>
      </c>
      <c r="BJ98" s="17" t="s">
        <v>23</v>
      </c>
      <c r="BK98" s="204">
        <f>ROUND(I98*H98,2)</f>
        <v>0</v>
      </c>
      <c r="BL98" s="17" t="s">
        <v>143</v>
      </c>
      <c r="BM98" s="17" t="s">
        <v>144</v>
      </c>
    </row>
    <row r="99" spans="2:65" s="1" customFormat="1" ht="40.5" x14ac:dyDescent="0.3">
      <c r="B99" s="34"/>
      <c r="C99" s="56"/>
      <c r="D99" s="205" t="s">
        <v>145</v>
      </c>
      <c r="E99" s="56"/>
      <c r="F99" s="206" t="s">
        <v>140</v>
      </c>
      <c r="G99" s="56"/>
      <c r="H99" s="56"/>
      <c r="I99" s="161"/>
      <c r="J99" s="56"/>
      <c r="K99" s="56"/>
      <c r="L99" s="54"/>
      <c r="M99" s="71"/>
      <c r="N99" s="35"/>
      <c r="O99" s="35"/>
      <c r="P99" s="35"/>
      <c r="Q99" s="35"/>
      <c r="R99" s="35"/>
      <c r="S99" s="35"/>
      <c r="T99" s="72"/>
      <c r="AT99" s="17" t="s">
        <v>145</v>
      </c>
      <c r="AU99" s="17" t="s">
        <v>81</v>
      </c>
    </row>
    <row r="100" spans="2:65" s="1" customFormat="1" ht="40.5" x14ac:dyDescent="0.3">
      <c r="B100" s="34"/>
      <c r="C100" s="56"/>
      <c r="D100" s="205" t="s">
        <v>146</v>
      </c>
      <c r="E100" s="56"/>
      <c r="F100" s="207" t="s">
        <v>147</v>
      </c>
      <c r="G100" s="56"/>
      <c r="H100" s="56"/>
      <c r="I100" s="161"/>
      <c r="J100" s="56"/>
      <c r="K100" s="56"/>
      <c r="L100" s="54"/>
      <c r="M100" s="71"/>
      <c r="N100" s="35"/>
      <c r="O100" s="35"/>
      <c r="P100" s="35"/>
      <c r="Q100" s="35"/>
      <c r="R100" s="35"/>
      <c r="S100" s="35"/>
      <c r="T100" s="72"/>
      <c r="AT100" s="17" t="s">
        <v>146</v>
      </c>
      <c r="AU100" s="17" t="s">
        <v>81</v>
      </c>
    </row>
    <row r="101" spans="2:65" s="12" customFormat="1" x14ac:dyDescent="0.3">
      <c r="B101" s="208"/>
      <c r="C101" s="209"/>
      <c r="D101" s="205" t="s">
        <v>148</v>
      </c>
      <c r="E101" s="210" t="s">
        <v>31</v>
      </c>
      <c r="F101" s="211" t="s">
        <v>149</v>
      </c>
      <c r="G101" s="209"/>
      <c r="H101" s="212">
        <v>16.434999999999999</v>
      </c>
      <c r="I101" s="213"/>
      <c r="J101" s="209"/>
      <c r="K101" s="209"/>
      <c r="L101" s="214"/>
      <c r="M101" s="215"/>
      <c r="N101" s="216"/>
      <c r="O101" s="216"/>
      <c r="P101" s="216"/>
      <c r="Q101" s="216"/>
      <c r="R101" s="216"/>
      <c r="S101" s="216"/>
      <c r="T101" s="217"/>
      <c r="AT101" s="218" t="s">
        <v>148</v>
      </c>
      <c r="AU101" s="218" t="s">
        <v>81</v>
      </c>
      <c r="AV101" s="12" t="s">
        <v>81</v>
      </c>
      <c r="AW101" s="12" t="s">
        <v>38</v>
      </c>
      <c r="AX101" s="12" t="s">
        <v>75</v>
      </c>
      <c r="AY101" s="218" t="s">
        <v>135</v>
      </c>
    </row>
    <row r="102" spans="2:65" s="12" customFormat="1" x14ac:dyDescent="0.3">
      <c r="B102" s="208"/>
      <c r="C102" s="209"/>
      <c r="D102" s="205" t="s">
        <v>148</v>
      </c>
      <c r="E102" s="210" t="s">
        <v>31</v>
      </c>
      <c r="F102" s="211" t="s">
        <v>150</v>
      </c>
      <c r="G102" s="209"/>
      <c r="H102" s="212">
        <v>17.094999999999999</v>
      </c>
      <c r="I102" s="213"/>
      <c r="J102" s="209"/>
      <c r="K102" s="209"/>
      <c r="L102" s="214"/>
      <c r="M102" s="215"/>
      <c r="N102" s="216"/>
      <c r="O102" s="216"/>
      <c r="P102" s="216"/>
      <c r="Q102" s="216"/>
      <c r="R102" s="216"/>
      <c r="S102" s="216"/>
      <c r="T102" s="217"/>
      <c r="AT102" s="218" t="s">
        <v>148</v>
      </c>
      <c r="AU102" s="218" t="s">
        <v>81</v>
      </c>
      <c r="AV102" s="12" t="s">
        <v>81</v>
      </c>
      <c r="AW102" s="12" t="s">
        <v>38</v>
      </c>
      <c r="AX102" s="12" t="s">
        <v>75</v>
      </c>
      <c r="AY102" s="218" t="s">
        <v>135</v>
      </c>
    </row>
    <row r="103" spans="2:65" s="12" customFormat="1" x14ac:dyDescent="0.3">
      <c r="B103" s="208"/>
      <c r="C103" s="209"/>
      <c r="D103" s="205" t="s">
        <v>148</v>
      </c>
      <c r="E103" s="210" t="s">
        <v>31</v>
      </c>
      <c r="F103" s="211" t="s">
        <v>151</v>
      </c>
      <c r="G103" s="209"/>
      <c r="H103" s="212">
        <v>11.760999999999999</v>
      </c>
      <c r="I103" s="213"/>
      <c r="J103" s="209"/>
      <c r="K103" s="209"/>
      <c r="L103" s="214"/>
      <c r="M103" s="215"/>
      <c r="N103" s="216"/>
      <c r="O103" s="216"/>
      <c r="P103" s="216"/>
      <c r="Q103" s="216"/>
      <c r="R103" s="216"/>
      <c r="S103" s="216"/>
      <c r="T103" s="217"/>
      <c r="AT103" s="218" t="s">
        <v>148</v>
      </c>
      <c r="AU103" s="218" t="s">
        <v>81</v>
      </c>
      <c r="AV103" s="12" t="s">
        <v>81</v>
      </c>
      <c r="AW103" s="12" t="s">
        <v>38</v>
      </c>
      <c r="AX103" s="12" t="s">
        <v>75</v>
      </c>
      <c r="AY103" s="218" t="s">
        <v>135</v>
      </c>
    </row>
    <row r="104" spans="2:65" s="12" customFormat="1" x14ac:dyDescent="0.3">
      <c r="B104" s="208"/>
      <c r="C104" s="209"/>
      <c r="D104" s="205" t="s">
        <v>148</v>
      </c>
      <c r="E104" s="210" t="s">
        <v>31</v>
      </c>
      <c r="F104" s="211" t="s">
        <v>152</v>
      </c>
      <c r="G104" s="209"/>
      <c r="H104" s="212">
        <v>-2.82</v>
      </c>
      <c r="I104" s="213"/>
      <c r="J104" s="209"/>
      <c r="K104" s="209"/>
      <c r="L104" s="214"/>
      <c r="M104" s="215"/>
      <c r="N104" s="216"/>
      <c r="O104" s="216"/>
      <c r="P104" s="216"/>
      <c r="Q104" s="216"/>
      <c r="R104" s="216"/>
      <c r="S104" s="216"/>
      <c r="T104" s="217"/>
      <c r="AT104" s="218" t="s">
        <v>148</v>
      </c>
      <c r="AU104" s="218" t="s">
        <v>81</v>
      </c>
      <c r="AV104" s="12" t="s">
        <v>81</v>
      </c>
      <c r="AW104" s="12" t="s">
        <v>38</v>
      </c>
      <c r="AX104" s="12" t="s">
        <v>75</v>
      </c>
      <c r="AY104" s="218" t="s">
        <v>135</v>
      </c>
    </row>
    <row r="105" spans="2:65" s="12" customFormat="1" x14ac:dyDescent="0.3">
      <c r="B105" s="208"/>
      <c r="C105" s="209"/>
      <c r="D105" s="205" t="s">
        <v>148</v>
      </c>
      <c r="E105" s="210" t="s">
        <v>31</v>
      </c>
      <c r="F105" s="211" t="s">
        <v>153</v>
      </c>
      <c r="G105" s="209"/>
      <c r="H105" s="212">
        <v>8.2260000000000009</v>
      </c>
      <c r="I105" s="213"/>
      <c r="J105" s="209"/>
      <c r="K105" s="209"/>
      <c r="L105" s="214"/>
      <c r="M105" s="215"/>
      <c r="N105" s="216"/>
      <c r="O105" s="216"/>
      <c r="P105" s="216"/>
      <c r="Q105" s="216"/>
      <c r="R105" s="216"/>
      <c r="S105" s="216"/>
      <c r="T105" s="217"/>
      <c r="AT105" s="218" t="s">
        <v>148</v>
      </c>
      <c r="AU105" s="218" t="s">
        <v>81</v>
      </c>
      <c r="AV105" s="12" t="s">
        <v>81</v>
      </c>
      <c r="AW105" s="12" t="s">
        <v>38</v>
      </c>
      <c r="AX105" s="12" t="s">
        <v>75</v>
      </c>
      <c r="AY105" s="218" t="s">
        <v>135</v>
      </c>
    </row>
    <row r="106" spans="2:65" s="12" customFormat="1" x14ac:dyDescent="0.3">
      <c r="B106" s="208"/>
      <c r="C106" s="209"/>
      <c r="D106" s="205" t="s">
        <v>148</v>
      </c>
      <c r="E106" s="210" t="s">
        <v>31</v>
      </c>
      <c r="F106" s="211" t="s">
        <v>154</v>
      </c>
      <c r="G106" s="209"/>
      <c r="H106" s="212">
        <v>29.125</v>
      </c>
      <c r="I106" s="213"/>
      <c r="J106" s="209"/>
      <c r="K106" s="209"/>
      <c r="L106" s="214"/>
      <c r="M106" s="215"/>
      <c r="N106" s="216"/>
      <c r="O106" s="216"/>
      <c r="P106" s="216"/>
      <c r="Q106" s="216"/>
      <c r="R106" s="216"/>
      <c r="S106" s="216"/>
      <c r="T106" s="217"/>
      <c r="AT106" s="218" t="s">
        <v>148</v>
      </c>
      <c r="AU106" s="218" t="s">
        <v>81</v>
      </c>
      <c r="AV106" s="12" t="s">
        <v>81</v>
      </c>
      <c r="AW106" s="12" t="s">
        <v>38</v>
      </c>
      <c r="AX106" s="12" t="s">
        <v>75</v>
      </c>
      <c r="AY106" s="218" t="s">
        <v>135</v>
      </c>
    </row>
    <row r="107" spans="2:65" s="12" customFormat="1" x14ac:dyDescent="0.3">
      <c r="B107" s="208"/>
      <c r="C107" s="209"/>
      <c r="D107" s="205" t="s">
        <v>148</v>
      </c>
      <c r="E107" s="210" t="s">
        <v>31</v>
      </c>
      <c r="F107" s="211" t="s">
        <v>155</v>
      </c>
      <c r="G107" s="209"/>
      <c r="H107" s="212">
        <v>-1.5760000000000001</v>
      </c>
      <c r="I107" s="213"/>
      <c r="J107" s="209"/>
      <c r="K107" s="209"/>
      <c r="L107" s="214"/>
      <c r="M107" s="215"/>
      <c r="N107" s="216"/>
      <c r="O107" s="216"/>
      <c r="P107" s="216"/>
      <c r="Q107" s="216"/>
      <c r="R107" s="216"/>
      <c r="S107" s="216"/>
      <c r="T107" s="217"/>
      <c r="AT107" s="218" t="s">
        <v>148</v>
      </c>
      <c r="AU107" s="218" t="s">
        <v>81</v>
      </c>
      <c r="AV107" s="12" t="s">
        <v>81</v>
      </c>
      <c r="AW107" s="12" t="s">
        <v>38</v>
      </c>
      <c r="AX107" s="12" t="s">
        <v>75</v>
      </c>
      <c r="AY107" s="218" t="s">
        <v>135</v>
      </c>
    </row>
    <row r="108" spans="2:65" s="12" customFormat="1" x14ac:dyDescent="0.3">
      <c r="B108" s="208"/>
      <c r="C108" s="209"/>
      <c r="D108" s="205" t="s">
        <v>148</v>
      </c>
      <c r="E108" s="210" t="s">
        <v>31</v>
      </c>
      <c r="F108" s="211" t="s">
        <v>156</v>
      </c>
      <c r="G108" s="209"/>
      <c r="H108" s="212">
        <v>33.832999999999998</v>
      </c>
      <c r="I108" s="213"/>
      <c r="J108" s="209"/>
      <c r="K108" s="209"/>
      <c r="L108" s="214"/>
      <c r="M108" s="215"/>
      <c r="N108" s="216"/>
      <c r="O108" s="216"/>
      <c r="P108" s="216"/>
      <c r="Q108" s="216"/>
      <c r="R108" s="216"/>
      <c r="S108" s="216"/>
      <c r="T108" s="217"/>
      <c r="AT108" s="218" t="s">
        <v>148</v>
      </c>
      <c r="AU108" s="218" t="s">
        <v>81</v>
      </c>
      <c r="AV108" s="12" t="s">
        <v>81</v>
      </c>
      <c r="AW108" s="12" t="s">
        <v>38</v>
      </c>
      <c r="AX108" s="12" t="s">
        <v>75</v>
      </c>
      <c r="AY108" s="218" t="s">
        <v>135</v>
      </c>
    </row>
    <row r="109" spans="2:65" s="12" customFormat="1" x14ac:dyDescent="0.3">
      <c r="B109" s="208"/>
      <c r="C109" s="209"/>
      <c r="D109" s="205" t="s">
        <v>148</v>
      </c>
      <c r="E109" s="210" t="s">
        <v>31</v>
      </c>
      <c r="F109" s="211" t="s">
        <v>157</v>
      </c>
      <c r="G109" s="209"/>
      <c r="H109" s="212">
        <v>-3.1520000000000001</v>
      </c>
      <c r="I109" s="213"/>
      <c r="J109" s="209"/>
      <c r="K109" s="209"/>
      <c r="L109" s="214"/>
      <c r="M109" s="215"/>
      <c r="N109" s="216"/>
      <c r="O109" s="216"/>
      <c r="P109" s="216"/>
      <c r="Q109" s="216"/>
      <c r="R109" s="216"/>
      <c r="S109" s="216"/>
      <c r="T109" s="217"/>
      <c r="AT109" s="218" t="s">
        <v>148</v>
      </c>
      <c r="AU109" s="218" t="s">
        <v>81</v>
      </c>
      <c r="AV109" s="12" t="s">
        <v>81</v>
      </c>
      <c r="AW109" s="12" t="s">
        <v>38</v>
      </c>
      <c r="AX109" s="12" t="s">
        <v>75</v>
      </c>
      <c r="AY109" s="218" t="s">
        <v>135</v>
      </c>
    </row>
    <row r="110" spans="2:65" s="12" customFormat="1" x14ac:dyDescent="0.3">
      <c r="B110" s="208"/>
      <c r="C110" s="209"/>
      <c r="D110" s="205" t="s">
        <v>148</v>
      </c>
      <c r="E110" s="210" t="s">
        <v>31</v>
      </c>
      <c r="F110" s="211" t="s">
        <v>158</v>
      </c>
      <c r="G110" s="209"/>
      <c r="H110" s="212">
        <v>8.42</v>
      </c>
      <c r="I110" s="213"/>
      <c r="J110" s="209"/>
      <c r="K110" s="209"/>
      <c r="L110" s="214"/>
      <c r="M110" s="215"/>
      <c r="N110" s="216"/>
      <c r="O110" s="216"/>
      <c r="P110" s="216"/>
      <c r="Q110" s="216"/>
      <c r="R110" s="216"/>
      <c r="S110" s="216"/>
      <c r="T110" s="217"/>
      <c r="AT110" s="218" t="s">
        <v>148</v>
      </c>
      <c r="AU110" s="218" t="s">
        <v>81</v>
      </c>
      <c r="AV110" s="12" t="s">
        <v>81</v>
      </c>
      <c r="AW110" s="12" t="s">
        <v>38</v>
      </c>
      <c r="AX110" s="12" t="s">
        <v>75</v>
      </c>
      <c r="AY110" s="218" t="s">
        <v>135</v>
      </c>
    </row>
    <row r="111" spans="2:65" s="12" customFormat="1" x14ac:dyDescent="0.3">
      <c r="B111" s="208"/>
      <c r="C111" s="209"/>
      <c r="D111" s="205" t="s">
        <v>148</v>
      </c>
      <c r="E111" s="210" t="s">
        <v>31</v>
      </c>
      <c r="F111" s="211" t="s">
        <v>159</v>
      </c>
      <c r="G111" s="209"/>
      <c r="H111" s="212">
        <v>1.885</v>
      </c>
      <c r="I111" s="213"/>
      <c r="J111" s="209"/>
      <c r="K111" s="209"/>
      <c r="L111" s="214"/>
      <c r="M111" s="215"/>
      <c r="N111" s="216"/>
      <c r="O111" s="216"/>
      <c r="P111" s="216"/>
      <c r="Q111" s="216"/>
      <c r="R111" s="216"/>
      <c r="S111" s="216"/>
      <c r="T111" s="217"/>
      <c r="AT111" s="218" t="s">
        <v>148</v>
      </c>
      <c r="AU111" s="218" t="s">
        <v>81</v>
      </c>
      <c r="AV111" s="12" t="s">
        <v>81</v>
      </c>
      <c r="AW111" s="12" t="s">
        <v>38</v>
      </c>
      <c r="AX111" s="12" t="s">
        <v>75</v>
      </c>
      <c r="AY111" s="218" t="s">
        <v>135</v>
      </c>
    </row>
    <row r="112" spans="2:65" s="12" customFormat="1" x14ac:dyDescent="0.3">
      <c r="B112" s="208"/>
      <c r="C112" s="209"/>
      <c r="D112" s="205" t="s">
        <v>148</v>
      </c>
      <c r="E112" s="210" t="s">
        <v>31</v>
      </c>
      <c r="F112" s="211" t="s">
        <v>160</v>
      </c>
      <c r="G112" s="209"/>
      <c r="H112" s="212">
        <v>1.276</v>
      </c>
      <c r="I112" s="213"/>
      <c r="J112" s="209"/>
      <c r="K112" s="209"/>
      <c r="L112" s="214"/>
      <c r="M112" s="215"/>
      <c r="N112" s="216"/>
      <c r="O112" s="216"/>
      <c r="P112" s="216"/>
      <c r="Q112" s="216"/>
      <c r="R112" s="216"/>
      <c r="S112" s="216"/>
      <c r="T112" s="217"/>
      <c r="AT112" s="218" t="s">
        <v>148</v>
      </c>
      <c r="AU112" s="218" t="s">
        <v>81</v>
      </c>
      <c r="AV112" s="12" t="s">
        <v>81</v>
      </c>
      <c r="AW112" s="12" t="s">
        <v>38</v>
      </c>
      <c r="AX112" s="12" t="s">
        <v>75</v>
      </c>
      <c r="AY112" s="218" t="s">
        <v>135</v>
      </c>
    </row>
    <row r="113" spans="2:65" s="12" customFormat="1" x14ac:dyDescent="0.3">
      <c r="B113" s="208"/>
      <c r="C113" s="209"/>
      <c r="D113" s="219" t="s">
        <v>148</v>
      </c>
      <c r="E113" s="220" t="s">
        <v>31</v>
      </c>
      <c r="F113" s="221" t="s">
        <v>161</v>
      </c>
      <c r="G113" s="209"/>
      <c r="H113" s="222">
        <v>-1.0209999999999999</v>
      </c>
      <c r="I113" s="213"/>
      <c r="J113" s="209"/>
      <c r="K113" s="209"/>
      <c r="L113" s="214"/>
      <c r="M113" s="215"/>
      <c r="N113" s="216"/>
      <c r="O113" s="216"/>
      <c r="P113" s="216"/>
      <c r="Q113" s="216"/>
      <c r="R113" s="216"/>
      <c r="S113" s="216"/>
      <c r="T113" s="217"/>
      <c r="AT113" s="218" t="s">
        <v>148</v>
      </c>
      <c r="AU113" s="218" t="s">
        <v>81</v>
      </c>
      <c r="AV113" s="12" t="s">
        <v>81</v>
      </c>
      <c r="AW113" s="12" t="s">
        <v>38</v>
      </c>
      <c r="AX113" s="12" t="s">
        <v>75</v>
      </c>
      <c r="AY113" s="218" t="s">
        <v>135</v>
      </c>
    </row>
    <row r="114" spans="2:65" s="1" customFormat="1" ht="31.5" customHeight="1" x14ac:dyDescent="0.3">
      <c r="B114" s="34"/>
      <c r="C114" s="193" t="s">
        <v>81</v>
      </c>
      <c r="D114" s="193" t="s">
        <v>138</v>
      </c>
      <c r="E114" s="194" t="s">
        <v>162</v>
      </c>
      <c r="F114" s="195" t="s">
        <v>163</v>
      </c>
      <c r="G114" s="196" t="s">
        <v>141</v>
      </c>
      <c r="H114" s="197">
        <v>21.469000000000001</v>
      </c>
      <c r="I114" s="198"/>
      <c r="J114" s="199">
        <f>ROUND(I114*H114,2)</f>
        <v>0</v>
      </c>
      <c r="K114" s="195" t="s">
        <v>142</v>
      </c>
      <c r="L114" s="54"/>
      <c r="M114" s="200" t="s">
        <v>31</v>
      </c>
      <c r="N114" s="201" t="s">
        <v>46</v>
      </c>
      <c r="O114" s="35"/>
      <c r="P114" s="202">
        <f>O114*H114</f>
        <v>0</v>
      </c>
      <c r="Q114" s="202">
        <v>1.98E-3</v>
      </c>
      <c r="R114" s="202">
        <f>Q114*H114</f>
        <v>4.2508620000000004E-2</v>
      </c>
      <c r="S114" s="202">
        <v>0</v>
      </c>
      <c r="T114" s="203">
        <f>S114*H114</f>
        <v>0</v>
      </c>
      <c r="AR114" s="17" t="s">
        <v>143</v>
      </c>
      <c r="AT114" s="17" t="s">
        <v>138</v>
      </c>
      <c r="AU114" s="17" t="s">
        <v>81</v>
      </c>
      <c r="AY114" s="17" t="s">
        <v>135</v>
      </c>
      <c r="BE114" s="204">
        <f>IF(N114="základní",J114,0)</f>
        <v>0</v>
      </c>
      <c r="BF114" s="204">
        <f>IF(N114="snížená",J114,0)</f>
        <v>0</v>
      </c>
      <c r="BG114" s="204">
        <f>IF(N114="zákl. přenesená",J114,0)</f>
        <v>0</v>
      </c>
      <c r="BH114" s="204">
        <f>IF(N114="sníž. přenesená",J114,0)</f>
        <v>0</v>
      </c>
      <c r="BI114" s="204">
        <f>IF(N114="nulová",J114,0)</f>
        <v>0</v>
      </c>
      <c r="BJ114" s="17" t="s">
        <v>23</v>
      </c>
      <c r="BK114" s="204">
        <f>ROUND(I114*H114,2)</f>
        <v>0</v>
      </c>
      <c r="BL114" s="17" t="s">
        <v>143</v>
      </c>
      <c r="BM114" s="17" t="s">
        <v>164</v>
      </c>
    </row>
    <row r="115" spans="2:65" s="1" customFormat="1" ht="27" x14ac:dyDescent="0.3">
      <c r="B115" s="34"/>
      <c r="C115" s="56"/>
      <c r="D115" s="205" t="s">
        <v>145</v>
      </c>
      <c r="E115" s="56"/>
      <c r="F115" s="206" t="s">
        <v>163</v>
      </c>
      <c r="G115" s="56"/>
      <c r="H115" s="56"/>
      <c r="I115" s="161"/>
      <c r="J115" s="56"/>
      <c r="K115" s="56"/>
      <c r="L115" s="54"/>
      <c r="M115" s="71"/>
      <c r="N115" s="35"/>
      <c r="O115" s="35"/>
      <c r="P115" s="35"/>
      <c r="Q115" s="35"/>
      <c r="R115" s="35"/>
      <c r="S115" s="35"/>
      <c r="T115" s="72"/>
      <c r="AT115" s="17" t="s">
        <v>145</v>
      </c>
      <c r="AU115" s="17" t="s">
        <v>81</v>
      </c>
    </row>
    <row r="116" spans="2:65" s="12" customFormat="1" x14ac:dyDescent="0.3">
      <c r="B116" s="208"/>
      <c r="C116" s="209"/>
      <c r="D116" s="205" t="s">
        <v>148</v>
      </c>
      <c r="E116" s="210" t="s">
        <v>31</v>
      </c>
      <c r="F116" s="211" t="s">
        <v>165</v>
      </c>
      <c r="G116" s="209"/>
      <c r="H116" s="212">
        <v>23.318999999999999</v>
      </c>
      <c r="I116" s="213"/>
      <c r="J116" s="209"/>
      <c r="K116" s="209"/>
      <c r="L116" s="214"/>
      <c r="M116" s="215"/>
      <c r="N116" s="216"/>
      <c r="O116" s="216"/>
      <c r="P116" s="216"/>
      <c r="Q116" s="216"/>
      <c r="R116" s="216"/>
      <c r="S116" s="216"/>
      <c r="T116" s="217"/>
      <c r="AT116" s="218" t="s">
        <v>148</v>
      </c>
      <c r="AU116" s="218" t="s">
        <v>81</v>
      </c>
      <c r="AV116" s="12" t="s">
        <v>81</v>
      </c>
      <c r="AW116" s="12" t="s">
        <v>38</v>
      </c>
      <c r="AX116" s="12" t="s">
        <v>75</v>
      </c>
      <c r="AY116" s="218" t="s">
        <v>135</v>
      </c>
    </row>
    <row r="117" spans="2:65" s="12" customFormat="1" x14ac:dyDescent="0.3">
      <c r="B117" s="208"/>
      <c r="C117" s="209"/>
      <c r="D117" s="205" t="s">
        <v>148</v>
      </c>
      <c r="E117" s="210" t="s">
        <v>31</v>
      </c>
      <c r="F117" s="211" t="s">
        <v>166</v>
      </c>
      <c r="G117" s="209"/>
      <c r="H117" s="212">
        <v>-3.617</v>
      </c>
      <c r="I117" s="213"/>
      <c r="J117" s="209"/>
      <c r="K117" s="209"/>
      <c r="L117" s="214"/>
      <c r="M117" s="215"/>
      <c r="N117" s="216"/>
      <c r="O117" s="216"/>
      <c r="P117" s="216"/>
      <c r="Q117" s="216"/>
      <c r="R117" s="216"/>
      <c r="S117" s="216"/>
      <c r="T117" s="217"/>
      <c r="AT117" s="218" t="s">
        <v>148</v>
      </c>
      <c r="AU117" s="218" t="s">
        <v>81</v>
      </c>
      <c r="AV117" s="12" t="s">
        <v>81</v>
      </c>
      <c r="AW117" s="12" t="s">
        <v>38</v>
      </c>
      <c r="AX117" s="12" t="s">
        <v>75</v>
      </c>
      <c r="AY117" s="218" t="s">
        <v>135</v>
      </c>
    </row>
    <row r="118" spans="2:65" s="12" customFormat="1" x14ac:dyDescent="0.3">
      <c r="B118" s="208"/>
      <c r="C118" s="209"/>
      <c r="D118" s="205" t="s">
        <v>148</v>
      </c>
      <c r="E118" s="210" t="s">
        <v>31</v>
      </c>
      <c r="F118" s="211" t="s">
        <v>167</v>
      </c>
      <c r="G118" s="209"/>
      <c r="H118" s="212">
        <v>0.77700000000000002</v>
      </c>
      <c r="I118" s="213"/>
      <c r="J118" s="209"/>
      <c r="K118" s="209"/>
      <c r="L118" s="214"/>
      <c r="M118" s="215"/>
      <c r="N118" s="216"/>
      <c r="O118" s="216"/>
      <c r="P118" s="216"/>
      <c r="Q118" s="216"/>
      <c r="R118" s="216"/>
      <c r="S118" s="216"/>
      <c r="T118" s="217"/>
      <c r="AT118" s="218" t="s">
        <v>148</v>
      </c>
      <c r="AU118" s="218" t="s">
        <v>81</v>
      </c>
      <c r="AV118" s="12" t="s">
        <v>81</v>
      </c>
      <c r="AW118" s="12" t="s">
        <v>38</v>
      </c>
      <c r="AX118" s="12" t="s">
        <v>75</v>
      </c>
      <c r="AY118" s="218" t="s">
        <v>135</v>
      </c>
    </row>
    <row r="119" spans="2:65" s="12" customFormat="1" x14ac:dyDescent="0.3">
      <c r="B119" s="208"/>
      <c r="C119" s="209"/>
      <c r="D119" s="205" t="s">
        <v>148</v>
      </c>
      <c r="E119" s="210" t="s">
        <v>31</v>
      </c>
      <c r="F119" s="211" t="s">
        <v>168</v>
      </c>
      <c r="G119" s="209"/>
      <c r="H119" s="212">
        <v>0.99</v>
      </c>
      <c r="I119" s="213"/>
      <c r="J119" s="209"/>
      <c r="K119" s="209"/>
      <c r="L119" s="214"/>
      <c r="M119" s="215"/>
      <c r="N119" s="216"/>
      <c r="O119" s="216"/>
      <c r="P119" s="216"/>
      <c r="Q119" s="216"/>
      <c r="R119" s="216"/>
      <c r="S119" s="216"/>
      <c r="T119" s="217"/>
      <c r="AT119" s="218" t="s">
        <v>148</v>
      </c>
      <c r="AU119" s="218" t="s">
        <v>81</v>
      </c>
      <c r="AV119" s="12" t="s">
        <v>81</v>
      </c>
      <c r="AW119" s="12" t="s">
        <v>38</v>
      </c>
      <c r="AX119" s="12" t="s">
        <v>75</v>
      </c>
      <c r="AY119" s="218" t="s">
        <v>135</v>
      </c>
    </row>
    <row r="120" spans="2:65" s="11" customFormat="1" ht="29.85" customHeight="1" x14ac:dyDescent="0.3">
      <c r="B120" s="176"/>
      <c r="C120" s="177"/>
      <c r="D120" s="190" t="s">
        <v>74</v>
      </c>
      <c r="E120" s="191" t="s">
        <v>169</v>
      </c>
      <c r="F120" s="191" t="s">
        <v>170</v>
      </c>
      <c r="G120" s="177"/>
      <c r="H120" s="177"/>
      <c r="I120" s="180"/>
      <c r="J120" s="192">
        <f>BK120</f>
        <v>0</v>
      </c>
      <c r="K120" s="177"/>
      <c r="L120" s="182"/>
      <c r="M120" s="183"/>
      <c r="N120" s="184"/>
      <c r="O120" s="184"/>
      <c r="P120" s="185">
        <f>SUM(P121:P180)</f>
        <v>0</v>
      </c>
      <c r="Q120" s="184"/>
      <c r="R120" s="185">
        <f>SUM(R121:R180)</f>
        <v>1.340977E-2</v>
      </c>
      <c r="S120" s="184"/>
      <c r="T120" s="186">
        <f>SUM(T121:T180)</f>
        <v>9.546133999999995</v>
      </c>
      <c r="AR120" s="187" t="s">
        <v>23</v>
      </c>
      <c r="AT120" s="188" t="s">
        <v>74</v>
      </c>
      <c r="AU120" s="188" t="s">
        <v>23</v>
      </c>
      <c r="AY120" s="187" t="s">
        <v>135</v>
      </c>
      <c r="BK120" s="189">
        <f>SUM(BK121:BK180)</f>
        <v>0</v>
      </c>
    </row>
    <row r="121" spans="2:65" s="1" customFormat="1" ht="57" customHeight="1" x14ac:dyDescent="0.3">
      <c r="B121" s="34"/>
      <c r="C121" s="193" t="s">
        <v>171</v>
      </c>
      <c r="D121" s="193" t="s">
        <v>138</v>
      </c>
      <c r="E121" s="194" t="s">
        <v>172</v>
      </c>
      <c r="F121" s="195" t="s">
        <v>173</v>
      </c>
      <c r="G121" s="196" t="s">
        <v>174</v>
      </c>
      <c r="H121" s="197">
        <v>1</v>
      </c>
      <c r="I121" s="198"/>
      <c r="J121" s="199">
        <f>ROUND(I121*H121,2)</f>
        <v>0</v>
      </c>
      <c r="K121" s="195" t="s">
        <v>31</v>
      </c>
      <c r="L121" s="54"/>
      <c r="M121" s="200" t="s">
        <v>31</v>
      </c>
      <c r="N121" s="201" t="s">
        <v>46</v>
      </c>
      <c r="O121" s="35"/>
      <c r="P121" s="202">
        <f>O121*H121</f>
        <v>0</v>
      </c>
      <c r="Q121" s="202">
        <v>0</v>
      </c>
      <c r="R121" s="202">
        <f>Q121*H121</f>
        <v>0</v>
      </c>
      <c r="S121" s="202">
        <v>0</v>
      </c>
      <c r="T121" s="203">
        <f>S121*H121</f>
        <v>0</v>
      </c>
      <c r="AR121" s="17" t="s">
        <v>143</v>
      </c>
      <c r="AT121" s="17" t="s">
        <v>138</v>
      </c>
      <c r="AU121" s="17" t="s">
        <v>81</v>
      </c>
      <c r="AY121" s="17" t="s">
        <v>135</v>
      </c>
      <c r="BE121" s="204">
        <f>IF(N121="základní",J121,0)</f>
        <v>0</v>
      </c>
      <c r="BF121" s="204">
        <f>IF(N121="snížená",J121,0)</f>
        <v>0</v>
      </c>
      <c r="BG121" s="204">
        <f>IF(N121="zákl. přenesená",J121,0)</f>
        <v>0</v>
      </c>
      <c r="BH121" s="204">
        <f>IF(N121="sníž. přenesená",J121,0)</f>
        <v>0</v>
      </c>
      <c r="BI121" s="204">
        <f>IF(N121="nulová",J121,0)</f>
        <v>0</v>
      </c>
      <c r="BJ121" s="17" t="s">
        <v>23</v>
      </c>
      <c r="BK121" s="204">
        <f>ROUND(I121*H121,2)</f>
        <v>0</v>
      </c>
      <c r="BL121" s="17" t="s">
        <v>143</v>
      </c>
      <c r="BM121" s="17" t="s">
        <v>175</v>
      </c>
    </row>
    <row r="122" spans="2:65" s="1" customFormat="1" ht="54" x14ac:dyDescent="0.3">
      <c r="B122" s="34"/>
      <c r="C122" s="56"/>
      <c r="D122" s="219" t="s">
        <v>145</v>
      </c>
      <c r="E122" s="56"/>
      <c r="F122" s="223" t="s">
        <v>176</v>
      </c>
      <c r="G122" s="56"/>
      <c r="H122" s="56"/>
      <c r="I122" s="161"/>
      <c r="J122" s="56"/>
      <c r="K122" s="56"/>
      <c r="L122" s="54"/>
      <c r="M122" s="71"/>
      <c r="N122" s="35"/>
      <c r="O122" s="35"/>
      <c r="P122" s="35"/>
      <c r="Q122" s="35"/>
      <c r="R122" s="35"/>
      <c r="S122" s="35"/>
      <c r="T122" s="72"/>
      <c r="AT122" s="17" t="s">
        <v>145</v>
      </c>
      <c r="AU122" s="17" t="s">
        <v>81</v>
      </c>
    </row>
    <row r="123" spans="2:65" s="1" customFormat="1" ht="31.5" customHeight="1" x14ac:dyDescent="0.3">
      <c r="B123" s="34"/>
      <c r="C123" s="193" t="s">
        <v>143</v>
      </c>
      <c r="D123" s="193" t="s">
        <v>138</v>
      </c>
      <c r="E123" s="194" t="s">
        <v>177</v>
      </c>
      <c r="F123" s="195" t="s">
        <v>178</v>
      </c>
      <c r="G123" s="196" t="s">
        <v>141</v>
      </c>
      <c r="H123" s="197">
        <v>78.881</v>
      </c>
      <c r="I123" s="198"/>
      <c r="J123" s="199">
        <f>ROUND(I123*H123,2)</f>
        <v>0</v>
      </c>
      <c r="K123" s="195" t="s">
        <v>142</v>
      </c>
      <c r="L123" s="54"/>
      <c r="M123" s="200" t="s">
        <v>31</v>
      </c>
      <c r="N123" s="201" t="s">
        <v>46</v>
      </c>
      <c r="O123" s="35"/>
      <c r="P123" s="202">
        <f>O123*H123</f>
        <v>0</v>
      </c>
      <c r="Q123" s="202">
        <v>1.2999999999999999E-4</v>
      </c>
      <c r="R123" s="202">
        <f>Q123*H123</f>
        <v>1.025453E-2</v>
      </c>
      <c r="S123" s="202">
        <v>0</v>
      </c>
      <c r="T123" s="203">
        <f>S123*H123</f>
        <v>0</v>
      </c>
      <c r="AR123" s="17" t="s">
        <v>143</v>
      </c>
      <c r="AT123" s="17" t="s">
        <v>138</v>
      </c>
      <c r="AU123" s="17" t="s">
        <v>81</v>
      </c>
      <c r="AY123" s="17" t="s">
        <v>135</v>
      </c>
      <c r="BE123" s="204">
        <f>IF(N123="základní",J123,0)</f>
        <v>0</v>
      </c>
      <c r="BF123" s="204">
        <f>IF(N123="snížená",J123,0)</f>
        <v>0</v>
      </c>
      <c r="BG123" s="204">
        <f>IF(N123="zákl. přenesená",J123,0)</f>
        <v>0</v>
      </c>
      <c r="BH123" s="204">
        <f>IF(N123="sníž. přenesená",J123,0)</f>
        <v>0</v>
      </c>
      <c r="BI123" s="204">
        <f>IF(N123="nulová",J123,0)</f>
        <v>0</v>
      </c>
      <c r="BJ123" s="17" t="s">
        <v>23</v>
      </c>
      <c r="BK123" s="204">
        <f>ROUND(I123*H123,2)</f>
        <v>0</v>
      </c>
      <c r="BL123" s="17" t="s">
        <v>143</v>
      </c>
      <c r="BM123" s="17" t="s">
        <v>179</v>
      </c>
    </row>
    <row r="124" spans="2:65" s="1" customFormat="1" ht="27" x14ac:dyDescent="0.3">
      <c r="B124" s="34"/>
      <c r="C124" s="56"/>
      <c r="D124" s="205" t="s">
        <v>145</v>
      </c>
      <c r="E124" s="56"/>
      <c r="F124" s="206" t="s">
        <v>180</v>
      </c>
      <c r="G124" s="56"/>
      <c r="H124" s="56"/>
      <c r="I124" s="161"/>
      <c r="J124" s="56"/>
      <c r="K124" s="56"/>
      <c r="L124" s="54"/>
      <c r="M124" s="71"/>
      <c r="N124" s="35"/>
      <c r="O124" s="35"/>
      <c r="P124" s="35"/>
      <c r="Q124" s="35"/>
      <c r="R124" s="35"/>
      <c r="S124" s="35"/>
      <c r="T124" s="72"/>
      <c r="AT124" s="17" t="s">
        <v>145</v>
      </c>
      <c r="AU124" s="17" t="s">
        <v>81</v>
      </c>
    </row>
    <row r="125" spans="2:65" s="1" customFormat="1" ht="54" x14ac:dyDescent="0.3">
      <c r="B125" s="34"/>
      <c r="C125" s="56"/>
      <c r="D125" s="205" t="s">
        <v>146</v>
      </c>
      <c r="E125" s="56"/>
      <c r="F125" s="207" t="s">
        <v>181</v>
      </c>
      <c r="G125" s="56"/>
      <c r="H125" s="56"/>
      <c r="I125" s="161"/>
      <c r="J125" s="56"/>
      <c r="K125" s="56"/>
      <c r="L125" s="54"/>
      <c r="M125" s="71"/>
      <c r="N125" s="35"/>
      <c r="O125" s="35"/>
      <c r="P125" s="35"/>
      <c r="Q125" s="35"/>
      <c r="R125" s="35"/>
      <c r="S125" s="35"/>
      <c r="T125" s="72"/>
      <c r="AT125" s="17" t="s">
        <v>146</v>
      </c>
      <c r="AU125" s="17" t="s">
        <v>81</v>
      </c>
    </row>
    <row r="126" spans="2:65" s="12" customFormat="1" x14ac:dyDescent="0.3">
      <c r="B126" s="208"/>
      <c r="C126" s="209"/>
      <c r="D126" s="219" t="s">
        <v>148</v>
      </c>
      <c r="E126" s="220" t="s">
        <v>31</v>
      </c>
      <c r="F126" s="221" t="s">
        <v>182</v>
      </c>
      <c r="G126" s="209"/>
      <c r="H126" s="222">
        <v>78.881</v>
      </c>
      <c r="I126" s="213"/>
      <c r="J126" s="209"/>
      <c r="K126" s="209"/>
      <c r="L126" s="214"/>
      <c r="M126" s="215"/>
      <c r="N126" s="216"/>
      <c r="O126" s="216"/>
      <c r="P126" s="216"/>
      <c r="Q126" s="216"/>
      <c r="R126" s="216"/>
      <c r="S126" s="216"/>
      <c r="T126" s="217"/>
      <c r="AT126" s="218" t="s">
        <v>148</v>
      </c>
      <c r="AU126" s="218" t="s">
        <v>81</v>
      </c>
      <c r="AV126" s="12" t="s">
        <v>81</v>
      </c>
      <c r="AW126" s="12" t="s">
        <v>38</v>
      </c>
      <c r="AX126" s="12" t="s">
        <v>75</v>
      </c>
      <c r="AY126" s="218" t="s">
        <v>135</v>
      </c>
    </row>
    <row r="127" spans="2:65" s="1" customFormat="1" ht="22.5" customHeight="1" x14ac:dyDescent="0.3">
      <c r="B127" s="34"/>
      <c r="C127" s="193" t="s">
        <v>183</v>
      </c>
      <c r="D127" s="193" t="s">
        <v>138</v>
      </c>
      <c r="E127" s="194" t="s">
        <v>184</v>
      </c>
      <c r="F127" s="195" t="s">
        <v>185</v>
      </c>
      <c r="G127" s="196" t="s">
        <v>141</v>
      </c>
      <c r="H127" s="197">
        <v>78.881</v>
      </c>
      <c r="I127" s="198"/>
      <c r="J127" s="199">
        <f>ROUND(I127*H127,2)</f>
        <v>0</v>
      </c>
      <c r="K127" s="195" t="s">
        <v>142</v>
      </c>
      <c r="L127" s="54"/>
      <c r="M127" s="200" t="s">
        <v>31</v>
      </c>
      <c r="N127" s="201" t="s">
        <v>46</v>
      </c>
      <c r="O127" s="35"/>
      <c r="P127" s="202">
        <f>O127*H127</f>
        <v>0</v>
      </c>
      <c r="Q127" s="202">
        <v>4.0000000000000003E-5</v>
      </c>
      <c r="R127" s="202">
        <f>Q127*H127</f>
        <v>3.1552400000000001E-3</v>
      </c>
      <c r="S127" s="202">
        <v>0</v>
      </c>
      <c r="T127" s="203">
        <f>S127*H127</f>
        <v>0</v>
      </c>
      <c r="AR127" s="17" t="s">
        <v>143</v>
      </c>
      <c r="AT127" s="17" t="s">
        <v>138</v>
      </c>
      <c r="AU127" s="17" t="s">
        <v>81</v>
      </c>
      <c r="AY127" s="17" t="s">
        <v>135</v>
      </c>
      <c r="BE127" s="204">
        <f>IF(N127="základní",J127,0)</f>
        <v>0</v>
      </c>
      <c r="BF127" s="204">
        <f>IF(N127="snížená",J127,0)</f>
        <v>0</v>
      </c>
      <c r="BG127" s="204">
        <f>IF(N127="zákl. přenesená",J127,0)</f>
        <v>0</v>
      </c>
      <c r="BH127" s="204">
        <f>IF(N127="sníž. přenesená",J127,0)</f>
        <v>0</v>
      </c>
      <c r="BI127" s="204">
        <f>IF(N127="nulová",J127,0)</f>
        <v>0</v>
      </c>
      <c r="BJ127" s="17" t="s">
        <v>23</v>
      </c>
      <c r="BK127" s="204">
        <f>ROUND(I127*H127,2)</f>
        <v>0</v>
      </c>
      <c r="BL127" s="17" t="s">
        <v>143</v>
      </c>
      <c r="BM127" s="17" t="s">
        <v>186</v>
      </c>
    </row>
    <row r="128" spans="2:65" s="1" customFormat="1" ht="54" x14ac:dyDescent="0.3">
      <c r="B128" s="34"/>
      <c r="C128" s="56"/>
      <c r="D128" s="205" t="s">
        <v>145</v>
      </c>
      <c r="E128" s="56"/>
      <c r="F128" s="206" t="s">
        <v>187</v>
      </c>
      <c r="G128" s="56"/>
      <c r="H128" s="56"/>
      <c r="I128" s="161"/>
      <c r="J128" s="56"/>
      <c r="K128" s="56"/>
      <c r="L128" s="54"/>
      <c r="M128" s="71"/>
      <c r="N128" s="35"/>
      <c r="O128" s="35"/>
      <c r="P128" s="35"/>
      <c r="Q128" s="35"/>
      <c r="R128" s="35"/>
      <c r="S128" s="35"/>
      <c r="T128" s="72"/>
      <c r="AT128" s="17" t="s">
        <v>145</v>
      </c>
      <c r="AU128" s="17" t="s">
        <v>81</v>
      </c>
    </row>
    <row r="129" spans="2:65" s="1" customFormat="1" ht="94.5" x14ac:dyDescent="0.3">
      <c r="B129" s="34"/>
      <c r="C129" s="56"/>
      <c r="D129" s="205" t="s">
        <v>146</v>
      </c>
      <c r="E129" s="56"/>
      <c r="F129" s="207" t="s">
        <v>188</v>
      </c>
      <c r="G129" s="56"/>
      <c r="H129" s="56"/>
      <c r="I129" s="161"/>
      <c r="J129" s="56"/>
      <c r="K129" s="56"/>
      <c r="L129" s="54"/>
      <c r="M129" s="71"/>
      <c r="N129" s="35"/>
      <c r="O129" s="35"/>
      <c r="P129" s="35"/>
      <c r="Q129" s="35"/>
      <c r="R129" s="35"/>
      <c r="S129" s="35"/>
      <c r="T129" s="72"/>
      <c r="AT129" s="17" t="s">
        <v>146</v>
      </c>
      <c r="AU129" s="17" t="s">
        <v>81</v>
      </c>
    </row>
    <row r="130" spans="2:65" s="12" customFormat="1" x14ac:dyDescent="0.3">
      <c r="B130" s="208"/>
      <c r="C130" s="209"/>
      <c r="D130" s="219" t="s">
        <v>148</v>
      </c>
      <c r="E130" s="220" t="s">
        <v>31</v>
      </c>
      <c r="F130" s="221" t="s">
        <v>182</v>
      </c>
      <c r="G130" s="209"/>
      <c r="H130" s="222">
        <v>78.881</v>
      </c>
      <c r="I130" s="213"/>
      <c r="J130" s="209"/>
      <c r="K130" s="209"/>
      <c r="L130" s="214"/>
      <c r="M130" s="215"/>
      <c r="N130" s="216"/>
      <c r="O130" s="216"/>
      <c r="P130" s="216"/>
      <c r="Q130" s="216"/>
      <c r="R130" s="216"/>
      <c r="S130" s="216"/>
      <c r="T130" s="217"/>
      <c r="AT130" s="218" t="s">
        <v>148</v>
      </c>
      <c r="AU130" s="218" t="s">
        <v>81</v>
      </c>
      <c r="AV130" s="12" t="s">
        <v>81</v>
      </c>
      <c r="AW130" s="12" t="s">
        <v>38</v>
      </c>
      <c r="AX130" s="12" t="s">
        <v>75</v>
      </c>
      <c r="AY130" s="218" t="s">
        <v>135</v>
      </c>
    </row>
    <row r="131" spans="2:65" s="1" customFormat="1" ht="22.5" customHeight="1" x14ac:dyDescent="0.3">
      <c r="B131" s="34"/>
      <c r="C131" s="193" t="s">
        <v>136</v>
      </c>
      <c r="D131" s="193" t="s">
        <v>138</v>
      </c>
      <c r="E131" s="194" t="s">
        <v>189</v>
      </c>
      <c r="F131" s="195" t="s">
        <v>190</v>
      </c>
      <c r="G131" s="196" t="s">
        <v>141</v>
      </c>
      <c r="H131" s="197">
        <v>10.105</v>
      </c>
      <c r="I131" s="198"/>
      <c r="J131" s="199">
        <f>ROUND(I131*H131,2)</f>
        <v>0</v>
      </c>
      <c r="K131" s="195" t="s">
        <v>142</v>
      </c>
      <c r="L131" s="54"/>
      <c r="M131" s="200" t="s">
        <v>31</v>
      </c>
      <c r="N131" s="201" t="s">
        <v>46</v>
      </c>
      <c r="O131" s="35"/>
      <c r="P131" s="202">
        <f>O131*H131</f>
        <v>0</v>
      </c>
      <c r="Q131" s="202">
        <v>0</v>
      </c>
      <c r="R131" s="202">
        <f>Q131*H131</f>
        <v>0</v>
      </c>
      <c r="S131" s="202">
        <v>0.13100000000000001</v>
      </c>
      <c r="T131" s="203">
        <f>S131*H131</f>
        <v>1.323755</v>
      </c>
      <c r="AR131" s="17" t="s">
        <v>143</v>
      </c>
      <c r="AT131" s="17" t="s">
        <v>138</v>
      </c>
      <c r="AU131" s="17" t="s">
        <v>81</v>
      </c>
      <c r="AY131" s="17" t="s">
        <v>135</v>
      </c>
      <c r="BE131" s="204">
        <f>IF(N131="základní",J131,0)</f>
        <v>0</v>
      </c>
      <c r="BF131" s="204">
        <f>IF(N131="snížená",J131,0)</f>
        <v>0</v>
      </c>
      <c r="BG131" s="204">
        <f>IF(N131="zákl. přenesená",J131,0)</f>
        <v>0</v>
      </c>
      <c r="BH131" s="204">
        <f>IF(N131="sníž. přenesená",J131,0)</f>
        <v>0</v>
      </c>
      <c r="BI131" s="204">
        <f>IF(N131="nulová",J131,0)</f>
        <v>0</v>
      </c>
      <c r="BJ131" s="17" t="s">
        <v>23</v>
      </c>
      <c r="BK131" s="204">
        <f>ROUND(I131*H131,2)</f>
        <v>0</v>
      </c>
      <c r="BL131" s="17" t="s">
        <v>143</v>
      </c>
      <c r="BM131" s="17" t="s">
        <v>191</v>
      </c>
    </row>
    <row r="132" spans="2:65" s="1" customFormat="1" ht="27" x14ac:dyDescent="0.3">
      <c r="B132" s="34"/>
      <c r="C132" s="56"/>
      <c r="D132" s="205" t="s">
        <v>145</v>
      </c>
      <c r="E132" s="56"/>
      <c r="F132" s="206" t="s">
        <v>192</v>
      </c>
      <c r="G132" s="56"/>
      <c r="H132" s="56"/>
      <c r="I132" s="161"/>
      <c r="J132" s="56"/>
      <c r="K132" s="56"/>
      <c r="L132" s="54"/>
      <c r="M132" s="71"/>
      <c r="N132" s="35"/>
      <c r="O132" s="35"/>
      <c r="P132" s="35"/>
      <c r="Q132" s="35"/>
      <c r="R132" s="35"/>
      <c r="S132" s="35"/>
      <c r="T132" s="72"/>
      <c r="AT132" s="17" t="s">
        <v>145</v>
      </c>
      <c r="AU132" s="17" t="s">
        <v>81</v>
      </c>
    </row>
    <row r="133" spans="2:65" s="1" customFormat="1" ht="27" x14ac:dyDescent="0.3">
      <c r="B133" s="34"/>
      <c r="C133" s="56"/>
      <c r="D133" s="205" t="s">
        <v>193</v>
      </c>
      <c r="E133" s="56"/>
      <c r="F133" s="207" t="s">
        <v>194</v>
      </c>
      <c r="G133" s="56"/>
      <c r="H133" s="56"/>
      <c r="I133" s="161"/>
      <c r="J133" s="56"/>
      <c r="K133" s="56"/>
      <c r="L133" s="54"/>
      <c r="M133" s="71"/>
      <c r="N133" s="35"/>
      <c r="O133" s="35"/>
      <c r="P133" s="35"/>
      <c r="Q133" s="35"/>
      <c r="R133" s="35"/>
      <c r="S133" s="35"/>
      <c r="T133" s="72"/>
      <c r="AT133" s="17" t="s">
        <v>193</v>
      </c>
      <c r="AU133" s="17" t="s">
        <v>81</v>
      </c>
    </row>
    <row r="134" spans="2:65" s="12" customFormat="1" x14ac:dyDescent="0.3">
      <c r="B134" s="208"/>
      <c r="C134" s="209"/>
      <c r="D134" s="205" t="s">
        <v>148</v>
      </c>
      <c r="E134" s="210" t="s">
        <v>31</v>
      </c>
      <c r="F134" s="211" t="s">
        <v>195</v>
      </c>
      <c r="G134" s="209"/>
      <c r="H134" s="212">
        <v>11.484</v>
      </c>
      <c r="I134" s="213"/>
      <c r="J134" s="209"/>
      <c r="K134" s="209"/>
      <c r="L134" s="214"/>
      <c r="M134" s="215"/>
      <c r="N134" s="216"/>
      <c r="O134" s="216"/>
      <c r="P134" s="216"/>
      <c r="Q134" s="216"/>
      <c r="R134" s="216"/>
      <c r="S134" s="216"/>
      <c r="T134" s="217"/>
      <c r="AT134" s="218" t="s">
        <v>148</v>
      </c>
      <c r="AU134" s="218" t="s">
        <v>81</v>
      </c>
      <c r="AV134" s="12" t="s">
        <v>81</v>
      </c>
      <c r="AW134" s="12" t="s">
        <v>38</v>
      </c>
      <c r="AX134" s="12" t="s">
        <v>75</v>
      </c>
      <c r="AY134" s="218" t="s">
        <v>135</v>
      </c>
    </row>
    <row r="135" spans="2:65" s="12" customFormat="1" x14ac:dyDescent="0.3">
      <c r="B135" s="208"/>
      <c r="C135" s="209"/>
      <c r="D135" s="219" t="s">
        <v>148</v>
      </c>
      <c r="E135" s="220" t="s">
        <v>31</v>
      </c>
      <c r="F135" s="221" t="s">
        <v>196</v>
      </c>
      <c r="G135" s="209"/>
      <c r="H135" s="222">
        <v>-1.379</v>
      </c>
      <c r="I135" s="213"/>
      <c r="J135" s="209"/>
      <c r="K135" s="209"/>
      <c r="L135" s="214"/>
      <c r="M135" s="215"/>
      <c r="N135" s="216"/>
      <c r="O135" s="216"/>
      <c r="P135" s="216"/>
      <c r="Q135" s="216"/>
      <c r="R135" s="216"/>
      <c r="S135" s="216"/>
      <c r="T135" s="217"/>
      <c r="AT135" s="218" t="s">
        <v>148</v>
      </c>
      <c r="AU135" s="218" t="s">
        <v>81</v>
      </c>
      <c r="AV135" s="12" t="s">
        <v>81</v>
      </c>
      <c r="AW135" s="12" t="s">
        <v>38</v>
      </c>
      <c r="AX135" s="12" t="s">
        <v>75</v>
      </c>
      <c r="AY135" s="218" t="s">
        <v>135</v>
      </c>
    </row>
    <row r="136" spans="2:65" s="1" customFormat="1" ht="22.5" customHeight="1" x14ac:dyDescent="0.3">
      <c r="B136" s="34"/>
      <c r="C136" s="193" t="s">
        <v>197</v>
      </c>
      <c r="D136" s="193" t="s">
        <v>138</v>
      </c>
      <c r="E136" s="194" t="s">
        <v>198</v>
      </c>
      <c r="F136" s="195" t="s">
        <v>199</v>
      </c>
      <c r="G136" s="196" t="s">
        <v>141</v>
      </c>
      <c r="H136" s="197">
        <v>7.8819999999999997</v>
      </c>
      <c r="I136" s="198"/>
      <c r="J136" s="199">
        <f>ROUND(I136*H136,2)</f>
        <v>0</v>
      </c>
      <c r="K136" s="195" t="s">
        <v>142</v>
      </c>
      <c r="L136" s="54"/>
      <c r="M136" s="200" t="s">
        <v>31</v>
      </c>
      <c r="N136" s="201" t="s">
        <v>46</v>
      </c>
      <c r="O136" s="35"/>
      <c r="P136" s="202">
        <f>O136*H136</f>
        <v>0</v>
      </c>
      <c r="Q136" s="202">
        <v>0</v>
      </c>
      <c r="R136" s="202">
        <f>Q136*H136</f>
        <v>0</v>
      </c>
      <c r="S136" s="202">
        <v>0.26100000000000001</v>
      </c>
      <c r="T136" s="203">
        <f>S136*H136</f>
        <v>2.0572020000000002</v>
      </c>
      <c r="AR136" s="17" t="s">
        <v>143</v>
      </c>
      <c r="AT136" s="17" t="s">
        <v>138</v>
      </c>
      <c r="AU136" s="17" t="s">
        <v>81</v>
      </c>
      <c r="AY136" s="17" t="s">
        <v>135</v>
      </c>
      <c r="BE136" s="204">
        <f>IF(N136="základní",J136,0)</f>
        <v>0</v>
      </c>
      <c r="BF136" s="204">
        <f>IF(N136="snížená",J136,0)</f>
        <v>0</v>
      </c>
      <c r="BG136" s="204">
        <f>IF(N136="zákl. přenesená",J136,0)</f>
        <v>0</v>
      </c>
      <c r="BH136" s="204">
        <f>IF(N136="sníž. přenesená",J136,0)</f>
        <v>0</v>
      </c>
      <c r="BI136" s="204">
        <f>IF(N136="nulová",J136,0)</f>
        <v>0</v>
      </c>
      <c r="BJ136" s="17" t="s">
        <v>23</v>
      </c>
      <c r="BK136" s="204">
        <f>ROUND(I136*H136,2)</f>
        <v>0</v>
      </c>
      <c r="BL136" s="17" t="s">
        <v>143</v>
      </c>
      <c r="BM136" s="17" t="s">
        <v>200</v>
      </c>
    </row>
    <row r="137" spans="2:65" s="1" customFormat="1" ht="27" x14ac:dyDescent="0.3">
      <c r="B137" s="34"/>
      <c r="C137" s="56"/>
      <c r="D137" s="205" t="s">
        <v>145</v>
      </c>
      <c r="E137" s="56"/>
      <c r="F137" s="206" t="s">
        <v>201</v>
      </c>
      <c r="G137" s="56"/>
      <c r="H137" s="56"/>
      <c r="I137" s="161"/>
      <c r="J137" s="56"/>
      <c r="K137" s="56"/>
      <c r="L137" s="54"/>
      <c r="M137" s="71"/>
      <c r="N137" s="35"/>
      <c r="O137" s="35"/>
      <c r="P137" s="35"/>
      <c r="Q137" s="35"/>
      <c r="R137" s="35"/>
      <c r="S137" s="35"/>
      <c r="T137" s="72"/>
      <c r="AT137" s="17" t="s">
        <v>145</v>
      </c>
      <c r="AU137" s="17" t="s">
        <v>81</v>
      </c>
    </row>
    <row r="138" spans="2:65" s="1" customFormat="1" ht="27" x14ac:dyDescent="0.3">
      <c r="B138" s="34"/>
      <c r="C138" s="56"/>
      <c r="D138" s="205" t="s">
        <v>193</v>
      </c>
      <c r="E138" s="56"/>
      <c r="F138" s="207" t="s">
        <v>202</v>
      </c>
      <c r="G138" s="56"/>
      <c r="H138" s="56"/>
      <c r="I138" s="161"/>
      <c r="J138" s="56"/>
      <c r="K138" s="56"/>
      <c r="L138" s="54"/>
      <c r="M138" s="71"/>
      <c r="N138" s="35"/>
      <c r="O138" s="35"/>
      <c r="P138" s="35"/>
      <c r="Q138" s="35"/>
      <c r="R138" s="35"/>
      <c r="S138" s="35"/>
      <c r="T138" s="72"/>
      <c r="AT138" s="17" t="s">
        <v>193</v>
      </c>
      <c r="AU138" s="17" t="s">
        <v>81</v>
      </c>
    </row>
    <row r="139" spans="2:65" s="12" customFormat="1" x14ac:dyDescent="0.3">
      <c r="B139" s="208"/>
      <c r="C139" s="209"/>
      <c r="D139" s="205" t="s">
        <v>148</v>
      </c>
      <c r="E139" s="210" t="s">
        <v>31</v>
      </c>
      <c r="F139" s="211" t="s">
        <v>203</v>
      </c>
      <c r="G139" s="209"/>
      <c r="H139" s="212">
        <v>9.4580000000000002</v>
      </c>
      <c r="I139" s="213"/>
      <c r="J139" s="209"/>
      <c r="K139" s="209"/>
      <c r="L139" s="214"/>
      <c r="M139" s="215"/>
      <c r="N139" s="216"/>
      <c r="O139" s="216"/>
      <c r="P139" s="216"/>
      <c r="Q139" s="216"/>
      <c r="R139" s="216"/>
      <c r="S139" s="216"/>
      <c r="T139" s="217"/>
      <c r="AT139" s="218" t="s">
        <v>148</v>
      </c>
      <c r="AU139" s="218" t="s">
        <v>81</v>
      </c>
      <c r="AV139" s="12" t="s">
        <v>81</v>
      </c>
      <c r="AW139" s="12" t="s">
        <v>38</v>
      </c>
      <c r="AX139" s="12" t="s">
        <v>75</v>
      </c>
      <c r="AY139" s="218" t="s">
        <v>135</v>
      </c>
    </row>
    <row r="140" spans="2:65" s="12" customFormat="1" x14ac:dyDescent="0.3">
      <c r="B140" s="208"/>
      <c r="C140" s="209"/>
      <c r="D140" s="219" t="s">
        <v>148</v>
      </c>
      <c r="E140" s="220" t="s">
        <v>31</v>
      </c>
      <c r="F140" s="221" t="s">
        <v>155</v>
      </c>
      <c r="G140" s="209"/>
      <c r="H140" s="222">
        <v>-1.5760000000000001</v>
      </c>
      <c r="I140" s="213"/>
      <c r="J140" s="209"/>
      <c r="K140" s="209"/>
      <c r="L140" s="214"/>
      <c r="M140" s="215"/>
      <c r="N140" s="216"/>
      <c r="O140" s="216"/>
      <c r="P140" s="216"/>
      <c r="Q140" s="216"/>
      <c r="R140" s="216"/>
      <c r="S140" s="216"/>
      <c r="T140" s="217"/>
      <c r="AT140" s="218" t="s">
        <v>148</v>
      </c>
      <c r="AU140" s="218" t="s">
        <v>81</v>
      </c>
      <c r="AV140" s="12" t="s">
        <v>81</v>
      </c>
      <c r="AW140" s="12" t="s">
        <v>38</v>
      </c>
      <c r="AX140" s="12" t="s">
        <v>75</v>
      </c>
      <c r="AY140" s="218" t="s">
        <v>135</v>
      </c>
    </row>
    <row r="141" spans="2:65" s="1" customFormat="1" ht="31.5" customHeight="1" x14ac:dyDescent="0.3">
      <c r="B141" s="34"/>
      <c r="C141" s="193" t="s">
        <v>204</v>
      </c>
      <c r="D141" s="193" t="s">
        <v>138</v>
      </c>
      <c r="E141" s="194" t="s">
        <v>205</v>
      </c>
      <c r="F141" s="195" t="s">
        <v>206</v>
      </c>
      <c r="G141" s="196" t="s">
        <v>207</v>
      </c>
      <c r="H141" s="197">
        <v>2.3570000000000002</v>
      </c>
      <c r="I141" s="198"/>
      <c r="J141" s="199">
        <f>ROUND(I141*H141,2)</f>
        <v>0</v>
      </c>
      <c r="K141" s="195" t="s">
        <v>142</v>
      </c>
      <c r="L141" s="54"/>
      <c r="M141" s="200" t="s">
        <v>31</v>
      </c>
      <c r="N141" s="201" t="s">
        <v>46</v>
      </c>
      <c r="O141" s="35"/>
      <c r="P141" s="202">
        <f>O141*H141</f>
        <v>0</v>
      </c>
      <c r="Q141" s="202">
        <v>0</v>
      </c>
      <c r="R141" s="202">
        <f>Q141*H141</f>
        <v>0</v>
      </c>
      <c r="S141" s="202">
        <v>2.2000000000000002</v>
      </c>
      <c r="T141" s="203">
        <f>S141*H141</f>
        <v>5.1854000000000005</v>
      </c>
      <c r="AR141" s="17" t="s">
        <v>143</v>
      </c>
      <c r="AT141" s="17" t="s">
        <v>138</v>
      </c>
      <c r="AU141" s="17" t="s">
        <v>81</v>
      </c>
      <c r="AY141" s="17" t="s">
        <v>135</v>
      </c>
      <c r="BE141" s="204">
        <f>IF(N141="základní",J141,0)</f>
        <v>0</v>
      </c>
      <c r="BF141" s="204">
        <f>IF(N141="snížená",J141,0)</f>
        <v>0</v>
      </c>
      <c r="BG141" s="204">
        <f>IF(N141="zákl. přenesená",J141,0)</f>
        <v>0</v>
      </c>
      <c r="BH141" s="204">
        <f>IF(N141="sníž. přenesená",J141,0)</f>
        <v>0</v>
      </c>
      <c r="BI141" s="204">
        <f>IF(N141="nulová",J141,0)</f>
        <v>0</v>
      </c>
      <c r="BJ141" s="17" t="s">
        <v>23</v>
      </c>
      <c r="BK141" s="204">
        <f>ROUND(I141*H141,2)</f>
        <v>0</v>
      </c>
      <c r="BL141" s="17" t="s">
        <v>143</v>
      </c>
      <c r="BM141" s="17" t="s">
        <v>208</v>
      </c>
    </row>
    <row r="142" spans="2:65" s="1" customFormat="1" x14ac:dyDescent="0.3">
      <c r="B142" s="34"/>
      <c r="C142" s="56"/>
      <c r="D142" s="205" t="s">
        <v>145</v>
      </c>
      <c r="E142" s="56"/>
      <c r="F142" s="206" t="s">
        <v>209</v>
      </c>
      <c r="G142" s="56"/>
      <c r="H142" s="56"/>
      <c r="I142" s="161"/>
      <c r="J142" s="56"/>
      <c r="K142" s="56"/>
      <c r="L142" s="54"/>
      <c r="M142" s="71"/>
      <c r="N142" s="35"/>
      <c r="O142" s="35"/>
      <c r="P142" s="35"/>
      <c r="Q142" s="35"/>
      <c r="R142" s="35"/>
      <c r="S142" s="35"/>
      <c r="T142" s="72"/>
      <c r="AT142" s="17" t="s">
        <v>145</v>
      </c>
      <c r="AU142" s="17" t="s">
        <v>81</v>
      </c>
    </row>
    <row r="143" spans="2:65" s="12" customFormat="1" x14ac:dyDescent="0.3">
      <c r="B143" s="208"/>
      <c r="C143" s="209"/>
      <c r="D143" s="205" t="s">
        <v>148</v>
      </c>
      <c r="E143" s="210" t="s">
        <v>31</v>
      </c>
      <c r="F143" s="211" t="s">
        <v>210</v>
      </c>
      <c r="G143" s="209"/>
      <c r="H143" s="212">
        <v>2.375</v>
      </c>
      <c r="I143" s="213"/>
      <c r="J143" s="209"/>
      <c r="K143" s="209"/>
      <c r="L143" s="214"/>
      <c r="M143" s="215"/>
      <c r="N143" s="216"/>
      <c r="O143" s="216"/>
      <c r="P143" s="216"/>
      <c r="Q143" s="216"/>
      <c r="R143" s="216"/>
      <c r="S143" s="216"/>
      <c r="T143" s="217"/>
      <c r="AT143" s="218" t="s">
        <v>148</v>
      </c>
      <c r="AU143" s="218" t="s">
        <v>81</v>
      </c>
      <c r="AV143" s="12" t="s">
        <v>81</v>
      </c>
      <c r="AW143" s="12" t="s">
        <v>38</v>
      </c>
      <c r="AX143" s="12" t="s">
        <v>75</v>
      </c>
      <c r="AY143" s="218" t="s">
        <v>135</v>
      </c>
    </row>
    <row r="144" spans="2:65" s="12" customFormat="1" x14ac:dyDescent="0.3">
      <c r="B144" s="208"/>
      <c r="C144" s="209"/>
      <c r="D144" s="219" t="s">
        <v>148</v>
      </c>
      <c r="E144" s="220" t="s">
        <v>31</v>
      </c>
      <c r="F144" s="221" t="s">
        <v>211</v>
      </c>
      <c r="G144" s="209"/>
      <c r="H144" s="222">
        <v>-1.7999999999999999E-2</v>
      </c>
      <c r="I144" s="213"/>
      <c r="J144" s="209"/>
      <c r="K144" s="209"/>
      <c r="L144" s="214"/>
      <c r="M144" s="215"/>
      <c r="N144" s="216"/>
      <c r="O144" s="216"/>
      <c r="P144" s="216"/>
      <c r="Q144" s="216"/>
      <c r="R144" s="216"/>
      <c r="S144" s="216"/>
      <c r="T144" s="217"/>
      <c r="AT144" s="218" t="s">
        <v>148</v>
      </c>
      <c r="AU144" s="218" t="s">
        <v>81</v>
      </c>
      <c r="AV144" s="12" t="s">
        <v>81</v>
      </c>
      <c r="AW144" s="12" t="s">
        <v>38</v>
      </c>
      <c r="AX144" s="12" t="s">
        <v>75</v>
      </c>
      <c r="AY144" s="218" t="s">
        <v>135</v>
      </c>
    </row>
    <row r="145" spans="2:65" s="1" customFormat="1" ht="22.5" customHeight="1" x14ac:dyDescent="0.3">
      <c r="B145" s="34"/>
      <c r="C145" s="193" t="s">
        <v>169</v>
      </c>
      <c r="D145" s="193" t="s">
        <v>138</v>
      </c>
      <c r="E145" s="194" t="s">
        <v>212</v>
      </c>
      <c r="F145" s="195" t="s">
        <v>213</v>
      </c>
      <c r="G145" s="196" t="s">
        <v>141</v>
      </c>
      <c r="H145" s="197">
        <v>2.298</v>
      </c>
      <c r="I145" s="198"/>
      <c r="J145" s="199">
        <f>ROUND(I145*H145,2)</f>
        <v>0</v>
      </c>
      <c r="K145" s="195" t="s">
        <v>142</v>
      </c>
      <c r="L145" s="54"/>
      <c r="M145" s="200" t="s">
        <v>31</v>
      </c>
      <c r="N145" s="201" t="s">
        <v>46</v>
      </c>
      <c r="O145" s="35"/>
      <c r="P145" s="202">
        <f>O145*H145</f>
        <v>0</v>
      </c>
      <c r="Q145" s="202">
        <v>0</v>
      </c>
      <c r="R145" s="202">
        <f>Q145*H145</f>
        <v>0</v>
      </c>
      <c r="S145" s="202">
        <v>3.5000000000000003E-2</v>
      </c>
      <c r="T145" s="203">
        <f>S145*H145</f>
        <v>8.0430000000000015E-2</v>
      </c>
      <c r="AR145" s="17" t="s">
        <v>143</v>
      </c>
      <c r="AT145" s="17" t="s">
        <v>138</v>
      </c>
      <c r="AU145" s="17" t="s">
        <v>81</v>
      </c>
      <c r="AY145" s="17" t="s">
        <v>135</v>
      </c>
      <c r="BE145" s="204">
        <f>IF(N145="základní",J145,0)</f>
        <v>0</v>
      </c>
      <c r="BF145" s="204">
        <f>IF(N145="snížená",J145,0)</f>
        <v>0</v>
      </c>
      <c r="BG145" s="204">
        <f>IF(N145="zákl. přenesená",J145,0)</f>
        <v>0</v>
      </c>
      <c r="BH145" s="204">
        <f>IF(N145="sníž. přenesená",J145,0)</f>
        <v>0</v>
      </c>
      <c r="BI145" s="204">
        <f>IF(N145="nulová",J145,0)</f>
        <v>0</v>
      </c>
      <c r="BJ145" s="17" t="s">
        <v>23</v>
      </c>
      <c r="BK145" s="204">
        <f>ROUND(I145*H145,2)</f>
        <v>0</v>
      </c>
      <c r="BL145" s="17" t="s">
        <v>143</v>
      </c>
      <c r="BM145" s="17" t="s">
        <v>214</v>
      </c>
    </row>
    <row r="146" spans="2:65" s="1" customFormat="1" ht="27" x14ac:dyDescent="0.3">
      <c r="B146" s="34"/>
      <c r="C146" s="56"/>
      <c r="D146" s="205" t="s">
        <v>145</v>
      </c>
      <c r="E146" s="56"/>
      <c r="F146" s="206" t="s">
        <v>215</v>
      </c>
      <c r="G146" s="56"/>
      <c r="H146" s="56"/>
      <c r="I146" s="161"/>
      <c r="J146" s="56"/>
      <c r="K146" s="56"/>
      <c r="L146" s="54"/>
      <c r="M146" s="71"/>
      <c r="N146" s="35"/>
      <c r="O146" s="35"/>
      <c r="P146" s="35"/>
      <c r="Q146" s="35"/>
      <c r="R146" s="35"/>
      <c r="S146" s="35"/>
      <c r="T146" s="72"/>
      <c r="AT146" s="17" t="s">
        <v>145</v>
      </c>
      <c r="AU146" s="17" t="s">
        <v>81</v>
      </c>
    </row>
    <row r="147" spans="2:65" s="1" customFormat="1" ht="27" x14ac:dyDescent="0.3">
      <c r="B147" s="34"/>
      <c r="C147" s="56"/>
      <c r="D147" s="205" t="s">
        <v>146</v>
      </c>
      <c r="E147" s="56"/>
      <c r="F147" s="207" t="s">
        <v>216</v>
      </c>
      <c r="G147" s="56"/>
      <c r="H147" s="56"/>
      <c r="I147" s="161"/>
      <c r="J147" s="56"/>
      <c r="K147" s="56"/>
      <c r="L147" s="54"/>
      <c r="M147" s="71"/>
      <c r="N147" s="35"/>
      <c r="O147" s="35"/>
      <c r="P147" s="35"/>
      <c r="Q147" s="35"/>
      <c r="R147" s="35"/>
      <c r="S147" s="35"/>
      <c r="T147" s="72"/>
      <c r="AT147" s="17" t="s">
        <v>146</v>
      </c>
      <c r="AU147" s="17" t="s">
        <v>81</v>
      </c>
    </row>
    <row r="148" spans="2:65" s="12" customFormat="1" x14ac:dyDescent="0.3">
      <c r="B148" s="208"/>
      <c r="C148" s="209"/>
      <c r="D148" s="219" t="s">
        <v>148</v>
      </c>
      <c r="E148" s="220" t="s">
        <v>31</v>
      </c>
      <c r="F148" s="221" t="s">
        <v>217</v>
      </c>
      <c r="G148" s="209"/>
      <c r="H148" s="222">
        <v>2.298</v>
      </c>
      <c r="I148" s="213"/>
      <c r="J148" s="209"/>
      <c r="K148" s="209"/>
      <c r="L148" s="214"/>
      <c r="M148" s="215"/>
      <c r="N148" s="216"/>
      <c r="O148" s="216"/>
      <c r="P148" s="216"/>
      <c r="Q148" s="216"/>
      <c r="R148" s="216"/>
      <c r="S148" s="216"/>
      <c r="T148" s="217"/>
      <c r="AT148" s="218" t="s">
        <v>148</v>
      </c>
      <c r="AU148" s="218" t="s">
        <v>81</v>
      </c>
      <c r="AV148" s="12" t="s">
        <v>81</v>
      </c>
      <c r="AW148" s="12" t="s">
        <v>38</v>
      </c>
      <c r="AX148" s="12" t="s">
        <v>75</v>
      </c>
      <c r="AY148" s="218" t="s">
        <v>135</v>
      </c>
    </row>
    <row r="149" spans="2:65" s="1" customFormat="1" ht="22.5" customHeight="1" x14ac:dyDescent="0.3">
      <c r="B149" s="34"/>
      <c r="C149" s="193" t="s">
        <v>28</v>
      </c>
      <c r="D149" s="193" t="s">
        <v>138</v>
      </c>
      <c r="E149" s="194" t="s">
        <v>218</v>
      </c>
      <c r="F149" s="195" t="s">
        <v>219</v>
      </c>
      <c r="G149" s="196" t="s">
        <v>141</v>
      </c>
      <c r="H149" s="197">
        <v>0.78500000000000003</v>
      </c>
      <c r="I149" s="198"/>
      <c r="J149" s="199">
        <f>ROUND(I149*H149,2)</f>
        <v>0</v>
      </c>
      <c r="K149" s="195" t="s">
        <v>142</v>
      </c>
      <c r="L149" s="54"/>
      <c r="M149" s="200" t="s">
        <v>31</v>
      </c>
      <c r="N149" s="201" t="s">
        <v>46</v>
      </c>
      <c r="O149" s="35"/>
      <c r="P149" s="202">
        <f>O149*H149</f>
        <v>0</v>
      </c>
      <c r="Q149" s="202">
        <v>0</v>
      </c>
      <c r="R149" s="202">
        <f>Q149*H149</f>
        <v>0</v>
      </c>
      <c r="S149" s="202">
        <v>5.5E-2</v>
      </c>
      <c r="T149" s="203">
        <f>S149*H149</f>
        <v>4.3175000000000005E-2</v>
      </c>
      <c r="AR149" s="17" t="s">
        <v>143</v>
      </c>
      <c r="AT149" s="17" t="s">
        <v>138</v>
      </c>
      <c r="AU149" s="17" t="s">
        <v>81</v>
      </c>
      <c r="AY149" s="17" t="s">
        <v>135</v>
      </c>
      <c r="BE149" s="204">
        <f>IF(N149="základní",J149,0)</f>
        <v>0</v>
      </c>
      <c r="BF149" s="204">
        <f>IF(N149="snížená",J149,0)</f>
        <v>0</v>
      </c>
      <c r="BG149" s="204">
        <f>IF(N149="zákl. přenesená",J149,0)</f>
        <v>0</v>
      </c>
      <c r="BH149" s="204">
        <f>IF(N149="sníž. přenesená",J149,0)</f>
        <v>0</v>
      </c>
      <c r="BI149" s="204">
        <f>IF(N149="nulová",J149,0)</f>
        <v>0</v>
      </c>
      <c r="BJ149" s="17" t="s">
        <v>23</v>
      </c>
      <c r="BK149" s="204">
        <f>ROUND(I149*H149,2)</f>
        <v>0</v>
      </c>
      <c r="BL149" s="17" t="s">
        <v>143</v>
      </c>
      <c r="BM149" s="17" t="s">
        <v>220</v>
      </c>
    </row>
    <row r="150" spans="2:65" s="1" customFormat="1" ht="27" x14ac:dyDescent="0.3">
      <c r="B150" s="34"/>
      <c r="C150" s="56"/>
      <c r="D150" s="205" t="s">
        <v>145</v>
      </c>
      <c r="E150" s="56"/>
      <c r="F150" s="206" t="s">
        <v>221</v>
      </c>
      <c r="G150" s="56"/>
      <c r="H150" s="56"/>
      <c r="I150" s="161"/>
      <c r="J150" s="56"/>
      <c r="K150" s="56"/>
      <c r="L150" s="54"/>
      <c r="M150" s="71"/>
      <c r="N150" s="35"/>
      <c r="O150" s="35"/>
      <c r="P150" s="35"/>
      <c r="Q150" s="35"/>
      <c r="R150" s="35"/>
      <c r="S150" s="35"/>
      <c r="T150" s="72"/>
      <c r="AT150" s="17" t="s">
        <v>145</v>
      </c>
      <c r="AU150" s="17" t="s">
        <v>81</v>
      </c>
    </row>
    <row r="151" spans="2:65" s="12" customFormat="1" x14ac:dyDescent="0.3">
      <c r="B151" s="208"/>
      <c r="C151" s="209"/>
      <c r="D151" s="219" t="s">
        <v>148</v>
      </c>
      <c r="E151" s="220" t="s">
        <v>31</v>
      </c>
      <c r="F151" s="221" t="s">
        <v>222</v>
      </c>
      <c r="G151" s="209"/>
      <c r="H151" s="222">
        <v>0.78500000000000003</v>
      </c>
      <c r="I151" s="213"/>
      <c r="J151" s="209"/>
      <c r="K151" s="209"/>
      <c r="L151" s="214"/>
      <c r="M151" s="215"/>
      <c r="N151" s="216"/>
      <c r="O151" s="216"/>
      <c r="P151" s="216"/>
      <c r="Q151" s="216"/>
      <c r="R151" s="216"/>
      <c r="S151" s="216"/>
      <c r="T151" s="217"/>
      <c r="AT151" s="218" t="s">
        <v>148</v>
      </c>
      <c r="AU151" s="218" t="s">
        <v>81</v>
      </c>
      <c r="AV151" s="12" t="s">
        <v>81</v>
      </c>
      <c r="AW151" s="12" t="s">
        <v>38</v>
      </c>
      <c r="AX151" s="12" t="s">
        <v>75</v>
      </c>
      <c r="AY151" s="218" t="s">
        <v>135</v>
      </c>
    </row>
    <row r="152" spans="2:65" s="1" customFormat="1" ht="22.5" customHeight="1" x14ac:dyDescent="0.3">
      <c r="B152" s="34"/>
      <c r="C152" s="193" t="s">
        <v>223</v>
      </c>
      <c r="D152" s="193" t="s">
        <v>138</v>
      </c>
      <c r="E152" s="194" t="s">
        <v>224</v>
      </c>
      <c r="F152" s="195" t="s">
        <v>225</v>
      </c>
      <c r="G152" s="196" t="s">
        <v>141</v>
      </c>
      <c r="H152" s="197">
        <v>1.7010000000000001</v>
      </c>
      <c r="I152" s="198"/>
      <c r="J152" s="199">
        <f>ROUND(I152*H152,2)</f>
        <v>0</v>
      </c>
      <c r="K152" s="195" t="s">
        <v>142</v>
      </c>
      <c r="L152" s="54"/>
      <c r="M152" s="200" t="s">
        <v>31</v>
      </c>
      <c r="N152" s="201" t="s">
        <v>46</v>
      </c>
      <c r="O152" s="35"/>
      <c r="P152" s="202">
        <f>O152*H152</f>
        <v>0</v>
      </c>
      <c r="Q152" s="202">
        <v>0</v>
      </c>
      <c r="R152" s="202">
        <f>Q152*H152</f>
        <v>0</v>
      </c>
      <c r="S152" s="202">
        <v>4.8000000000000001E-2</v>
      </c>
      <c r="T152" s="203">
        <f>S152*H152</f>
        <v>8.1647999999999998E-2</v>
      </c>
      <c r="AR152" s="17" t="s">
        <v>143</v>
      </c>
      <c r="AT152" s="17" t="s">
        <v>138</v>
      </c>
      <c r="AU152" s="17" t="s">
        <v>81</v>
      </c>
      <c r="AY152" s="17" t="s">
        <v>135</v>
      </c>
      <c r="BE152" s="204">
        <f>IF(N152="základní",J152,0)</f>
        <v>0</v>
      </c>
      <c r="BF152" s="204">
        <f>IF(N152="snížená",J152,0)</f>
        <v>0</v>
      </c>
      <c r="BG152" s="204">
        <f>IF(N152="zákl. přenesená",J152,0)</f>
        <v>0</v>
      </c>
      <c r="BH152" s="204">
        <f>IF(N152="sníž. přenesená",J152,0)</f>
        <v>0</v>
      </c>
      <c r="BI152" s="204">
        <f>IF(N152="nulová",J152,0)</f>
        <v>0</v>
      </c>
      <c r="BJ152" s="17" t="s">
        <v>23</v>
      </c>
      <c r="BK152" s="204">
        <f>ROUND(I152*H152,2)</f>
        <v>0</v>
      </c>
      <c r="BL152" s="17" t="s">
        <v>143</v>
      </c>
      <c r="BM152" s="17" t="s">
        <v>226</v>
      </c>
    </row>
    <row r="153" spans="2:65" s="1" customFormat="1" ht="27" x14ac:dyDescent="0.3">
      <c r="B153" s="34"/>
      <c r="C153" s="56"/>
      <c r="D153" s="205" t="s">
        <v>145</v>
      </c>
      <c r="E153" s="56"/>
      <c r="F153" s="206" t="s">
        <v>227</v>
      </c>
      <c r="G153" s="56"/>
      <c r="H153" s="56"/>
      <c r="I153" s="161"/>
      <c r="J153" s="56"/>
      <c r="K153" s="56"/>
      <c r="L153" s="54"/>
      <c r="M153" s="71"/>
      <c r="N153" s="35"/>
      <c r="O153" s="35"/>
      <c r="P153" s="35"/>
      <c r="Q153" s="35"/>
      <c r="R153" s="35"/>
      <c r="S153" s="35"/>
      <c r="T153" s="72"/>
      <c r="AT153" s="17" t="s">
        <v>145</v>
      </c>
      <c r="AU153" s="17" t="s">
        <v>81</v>
      </c>
    </row>
    <row r="154" spans="2:65" s="1" customFormat="1" ht="27" x14ac:dyDescent="0.3">
      <c r="B154" s="34"/>
      <c r="C154" s="56"/>
      <c r="D154" s="205" t="s">
        <v>146</v>
      </c>
      <c r="E154" s="56"/>
      <c r="F154" s="207" t="s">
        <v>228</v>
      </c>
      <c r="G154" s="56"/>
      <c r="H154" s="56"/>
      <c r="I154" s="161"/>
      <c r="J154" s="56"/>
      <c r="K154" s="56"/>
      <c r="L154" s="54"/>
      <c r="M154" s="71"/>
      <c r="N154" s="35"/>
      <c r="O154" s="35"/>
      <c r="P154" s="35"/>
      <c r="Q154" s="35"/>
      <c r="R154" s="35"/>
      <c r="S154" s="35"/>
      <c r="T154" s="72"/>
      <c r="AT154" s="17" t="s">
        <v>146</v>
      </c>
      <c r="AU154" s="17" t="s">
        <v>81</v>
      </c>
    </row>
    <row r="155" spans="2:65" s="12" customFormat="1" x14ac:dyDescent="0.3">
      <c r="B155" s="208"/>
      <c r="C155" s="209"/>
      <c r="D155" s="219" t="s">
        <v>148</v>
      </c>
      <c r="E155" s="220" t="s">
        <v>31</v>
      </c>
      <c r="F155" s="221" t="s">
        <v>229</v>
      </c>
      <c r="G155" s="209"/>
      <c r="H155" s="222">
        <v>1.7010000000000001</v>
      </c>
      <c r="I155" s="213"/>
      <c r="J155" s="209"/>
      <c r="K155" s="209"/>
      <c r="L155" s="214"/>
      <c r="M155" s="215"/>
      <c r="N155" s="216"/>
      <c r="O155" s="216"/>
      <c r="P155" s="216"/>
      <c r="Q155" s="216"/>
      <c r="R155" s="216"/>
      <c r="S155" s="216"/>
      <c r="T155" s="217"/>
      <c r="AT155" s="218" t="s">
        <v>148</v>
      </c>
      <c r="AU155" s="218" t="s">
        <v>81</v>
      </c>
      <c r="AV155" s="12" t="s">
        <v>81</v>
      </c>
      <c r="AW155" s="12" t="s">
        <v>38</v>
      </c>
      <c r="AX155" s="12" t="s">
        <v>75</v>
      </c>
      <c r="AY155" s="218" t="s">
        <v>135</v>
      </c>
    </row>
    <row r="156" spans="2:65" s="1" customFormat="1" ht="22.5" customHeight="1" x14ac:dyDescent="0.3">
      <c r="B156" s="34"/>
      <c r="C156" s="193" t="s">
        <v>230</v>
      </c>
      <c r="D156" s="193" t="s">
        <v>138</v>
      </c>
      <c r="E156" s="194" t="s">
        <v>231</v>
      </c>
      <c r="F156" s="195" t="s">
        <v>232</v>
      </c>
      <c r="G156" s="196" t="s">
        <v>141</v>
      </c>
      <c r="H156" s="197">
        <v>4.5309999999999997</v>
      </c>
      <c r="I156" s="198"/>
      <c r="J156" s="199">
        <f>ROUND(I156*H156,2)</f>
        <v>0</v>
      </c>
      <c r="K156" s="195" t="s">
        <v>142</v>
      </c>
      <c r="L156" s="54"/>
      <c r="M156" s="200" t="s">
        <v>31</v>
      </c>
      <c r="N156" s="201" t="s">
        <v>46</v>
      </c>
      <c r="O156" s="35"/>
      <c r="P156" s="202">
        <f>O156*H156</f>
        <v>0</v>
      </c>
      <c r="Q156" s="202">
        <v>0</v>
      </c>
      <c r="R156" s="202">
        <f>Q156*H156</f>
        <v>0</v>
      </c>
      <c r="S156" s="202">
        <v>7.5999999999999998E-2</v>
      </c>
      <c r="T156" s="203">
        <f>S156*H156</f>
        <v>0.344356</v>
      </c>
      <c r="AR156" s="17" t="s">
        <v>143</v>
      </c>
      <c r="AT156" s="17" t="s">
        <v>138</v>
      </c>
      <c r="AU156" s="17" t="s">
        <v>81</v>
      </c>
      <c r="AY156" s="17" t="s">
        <v>135</v>
      </c>
      <c r="BE156" s="204">
        <f>IF(N156="základní",J156,0)</f>
        <v>0</v>
      </c>
      <c r="BF156" s="204">
        <f>IF(N156="snížená",J156,0)</f>
        <v>0</v>
      </c>
      <c r="BG156" s="204">
        <f>IF(N156="zákl. přenesená",J156,0)</f>
        <v>0</v>
      </c>
      <c r="BH156" s="204">
        <f>IF(N156="sníž. přenesená",J156,0)</f>
        <v>0</v>
      </c>
      <c r="BI156" s="204">
        <f>IF(N156="nulová",J156,0)</f>
        <v>0</v>
      </c>
      <c r="BJ156" s="17" t="s">
        <v>23</v>
      </c>
      <c r="BK156" s="204">
        <f>ROUND(I156*H156,2)</f>
        <v>0</v>
      </c>
      <c r="BL156" s="17" t="s">
        <v>143</v>
      </c>
      <c r="BM156" s="17" t="s">
        <v>233</v>
      </c>
    </row>
    <row r="157" spans="2:65" s="1" customFormat="1" ht="27" x14ac:dyDescent="0.3">
      <c r="B157" s="34"/>
      <c r="C157" s="56"/>
      <c r="D157" s="205" t="s">
        <v>145</v>
      </c>
      <c r="E157" s="56"/>
      <c r="F157" s="206" t="s">
        <v>234</v>
      </c>
      <c r="G157" s="56"/>
      <c r="H157" s="56"/>
      <c r="I157" s="161"/>
      <c r="J157" s="56"/>
      <c r="K157" s="56"/>
      <c r="L157" s="54"/>
      <c r="M157" s="71"/>
      <c r="N157" s="35"/>
      <c r="O157" s="35"/>
      <c r="P157" s="35"/>
      <c r="Q157" s="35"/>
      <c r="R157" s="35"/>
      <c r="S157" s="35"/>
      <c r="T157" s="72"/>
      <c r="AT157" s="17" t="s">
        <v>145</v>
      </c>
      <c r="AU157" s="17" t="s">
        <v>81</v>
      </c>
    </row>
    <row r="158" spans="2:65" s="1" customFormat="1" ht="40.5" x14ac:dyDescent="0.3">
      <c r="B158" s="34"/>
      <c r="C158" s="56"/>
      <c r="D158" s="205" t="s">
        <v>146</v>
      </c>
      <c r="E158" s="56"/>
      <c r="F158" s="207" t="s">
        <v>235</v>
      </c>
      <c r="G158" s="56"/>
      <c r="H158" s="56"/>
      <c r="I158" s="161"/>
      <c r="J158" s="56"/>
      <c r="K158" s="56"/>
      <c r="L158" s="54"/>
      <c r="M158" s="71"/>
      <c r="N158" s="35"/>
      <c r="O158" s="35"/>
      <c r="P158" s="35"/>
      <c r="Q158" s="35"/>
      <c r="R158" s="35"/>
      <c r="S158" s="35"/>
      <c r="T158" s="72"/>
      <c r="AT158" s="17" t="s">
        <v>146</v>
      </c>
      <c r="AU158" s="17" t="s">
        <v>81</v>
      </c>
    </row>
    <row r="159" spans="2:65" s="12" customFormat="1" x14ac:dyDescent="0.3">
      <c r="B159" s="208"/>
      <c r="C159" s="209"/>
      <c r="D159" s="205" t="s">
        <v>148</v>
      </c>
      <c r="E159" s="210" t="s">
        <v>31</v>
      </c>
      <c r="F159" s="211" t="s">
        <v>236</v>
      </c>
      <c r="G159" s="209"/>
      <c r="H159" s="212">
        <v>1.379</v>
      </c>
      <c r="I159" s="213"/>
      <c r="J159" s="209"/>
      <c r="K159" s="209"/>
      <c r="L159" s="214"/>
      <c r="M159" s="215"/>
      <c r="N159" s="216"/>
      <c r="O159" s="216"/>
      <c r="P159" s="216"/>
      <c r="Q159" s="216"/>
      <c r="R159" s="216"/>
      <c r="S159" s="216"/>
      <c r="T159" s="217"/>
      <c r="AT159" s="218" t="s">
        <v>148</v>
      </c>
      <c r="AU159" s="218" t="s">
        <v>81</v>
      </c>
      <c r="AV159" s="12" t="s">
        <v>81</v>
      </c>
      <c r="AW159" s="12" t="s">
        <v>38</v>
      </c>
      <c r="AX159" s="12" t="s">
        <v>75</v>
      </c>
      <c r="AY159" s="218" t="s">
        <v>135</v>
      </c>
    </row>
    <row r="160" spans="2:65" s="12" customFormat="1" x14ac:dyDescent="0.3">
      <c r="B160" s="208"/>
      <c r="C160" s="209"/>
      <c r="D160" s="219" t="s">
        <v>148</v>
      </c>
      <c r="E160" s="220" t="s">
        <v>31</v>
      </c>
      <c r="F160" s="221" t="s">
        <v>237</v>
      </c>
      <c r="G160" s="209"/>
      <c r="H160" s="222">
        <v>3.1520000000000001</v>
      </c>
      <c r="I160" s="213"/>
      <c r="J160" s="209"/>
      <c r="K160" s="209"/>
      <c r="L160" s="214"/>
      <c r="M160" s="215"/>
      <c r="N160" s="216"/>
      <c r="O160" s="216"/>
      <c r="P160" s="216"/>
      <c r="Q160" s="216"/>
      <c r="R160" s="216"/>
      <c r="S160" s="216"/>
      <c r="T160" s="217"/>
      <c r="AT160" s="218" t="s">
        <v>148</v>
      </c>
      <c r="AU160" s="218" t="s">
        <v>81</v>
      </c>
      <c r="AV160" s="12" t="s">
        <v>81</v>
      </c>
      <c r="AW160" s="12" t="s">
        <v>38</v>
      </c>
      <c r="AX160" s="12" t="s">
        <v>75</v>
      </c>
      <c r="AY160" s="218" t="s">
        <v>135</v>
      </c>
    </row>
    <row r="161" spans="2:65" s="1" customFormat="1" ht="22.5" customHeight="1" x14ac:dyDescent="0.3">
      <c r="B161" s="34"/>
      <c r="C161" s="193" t="s">
        <v>238</v>
      </c>
      <c r="D161" s="193" t="s">
        <v>138</v>
      </c>
      <c r="E161" s="194" t="s">
        <v>239</v>
      </c>
      <c r="F161" s="195" t="s">
        <v>240</v>
      </c>
      <c r="G161" s="196" t="s">
        <v>241</v>
      </c>
      <c r="H161" s="197">
        <v>1</v>
      </c>
      <c r="I161" s="198"/>
      <c r="J161" s="199">
        <f>ROUND(I161*H161,2)</f>
        <v>0</v>
      </c>
      <c r="K161" s="195" t="s">
        <v>31</v>
      </c>
      <c r="L161" s="54"/>
      <c r="M161" s="200" t="s">
        <v>31</v>
      </c>
      <c r="N161" s="201" t="s">
        <v>46</v>
      </c>
      <c r="O161" s="35"/>
      <c r="P161" s="202">
        <f>O161*H161</f>
        <v>0</v>
      </c>
      <c r="Q161" s="202">
        <v>0</v>
      </c>
      <c r="R161" s="202">
        <f>Q161*H161</f>
        <v>0</v>
      </c>
      <c r="S161" s="202">
        <v>8.0000000000000002E-3</v>
      </c>
      <c r="T161" s="203">
        <f>S161*H161</f>
        <v>8.0000000000000002E-3</v>
      </c>
      <c r="AR161" s="17" t="s">
        <v>143</v>
      </c>
      <c r="AT161" s="17" t="s">
        <v>138</v>
      </c>
      <c r="AU161" s="17" t="s">
        <v>81</v>
      </c>
      <c r="AY161" s="17" t="s">
        <v>135</v>
      </c>
      <c r="BE161" s="204">
        <f>IF(N161="základní",J161,0)</f>
        <v>0</v>
      </c>
      <c r="BF161" s="204">
        <f>IF(N161="snížená",J161,0)</f>
        <v>0</v>
      </c>
      <c r="BG161" s="204">
        <f>IF(N161="zákl. přenesená",J161,0)</f>
        <v>0</v>
      </c>
      <c r="BH161" s="204">
        <f>IF(N161="sníž. přenesená",J161,0)</f>
        <v>0</v>
      </c>
      <c r="BI161" s="204">
        <f>IF(N161="nulová",J161,0)</f>
        <v>0</v>
      </c>
      <c r="BJ161" s="17" t="s">
        <v>23</v>
      </c>
      <c r="BK161" s="204">
        <f>ROUND(I161*H161,2)</f>
        <v>0</v>
      </c>
      <c r="BL161" s="17" t="s">
        <v>143</v>
      </c>
      <c r="BM161" s="17" t="s">
        <v>242</v>
      </c>
    </row>
    <row r="162" spans="2:65" s="1" customFormat="1" x14ac:dyDescent="0.3">
      <c r="B162" s="34"/>
      <c r="C162" s="56"/>
      <c r="D162" s="219" t="s">
        <v>145</v>
      </c>
      <c r="E162" s="56"/>
      <c r="F162" s="223" t="s">
        <v>240</v>
      </c>
      <c r="G162" s="56"/>
      <c r="H162" s="56"/>
      <c r="I162" s="161"/>
      <c r="J162" s="56"/>
      <c r="K162" s="56"/>
      <c r="L162" s="54"/>
      <c r="M162" s="71"/>
      <c r="N162" s="35"/>
      <c r="O162" s="35"/>
      <c r="P162" s="35"/>
      <c r="Q162" s="35"/>
      <c r="R162" s="35"/>
      <c r="S162" s="35"/>
      <c r="T162" s="72"/>
      <c r="AT162" s="17" t="s">
        <v>145</v>
      </c>
      <c r="AU162" s="17" t="s">
        <v>81</v>
      </c>
    </row>
    <row r="163" spans="2:65" s="1" customFormat="1" ht="22.5" customHeight="1" x14ac:dyDescent="0.3">
      <c r="B163" s="34"/>
      <c r="C163" s="193" t="s">
        <v>243</v>
      </c>
      <c r="D163" s="193" t="s">
        <v>138</v>
      </c>
      <c r="E163" s="194" t="s">
        <v>244</v>
      </c>
      <c r="F163" s="195" t="s">
        <v>245</v>
      </c>
      <c r="G163" s="196" t="s">
        <v>241</v>
      </c>
      <c r="H163" s="197">
        <v>1</v>
      </c>
      <c r="I163" s="198"/>
      <c r="J163" s="199">
        <f>ROUND(I163*H163,2)</f>
        <v>0</v>
      </c>
      <c r="K163" s="195" t="s">
        <v>31</v>
      </c>
      <c r="L163" s="54"/>
      <c r="M163" s="200" t="s">
        <v>31</v>
      </c>
      <c r="N163" s="201" t="s">
        <v>46</v>
      </c>
      <c r="O163" s="35"/>
      <c r="P163" s="202">
        <f>O163*H163</f>
        <v>0</v>
      </c>
      <c r="Q163" s="202">
        <v>0</v>
      </c>
      <c r="R163" s="202">
        <f>Q163*H163</f>
        <v>0</v>
      </c>
      <c r="S163" s="202">
        <v>8.0000000000000002E-3</v>
      </c>
      <c r="T163" s="203">
        <f>S163*H163</f>
        <v>8.0000000000000002E-3</v>
      </c>
      <c r="AR163" s="17" t="s">
        <v>143</v>
      </c>
      <c r="AT163" s="17" t="s">
        <v>138</v>
      </c>
      <c r="AU163" s="17" t="s">
        <v>81</v>
      </c>
      <c r="AY163" s="17" t="s">
        <v>135</v>
      </c>
      <c r="BE163" s="204">
        <f>IF(N163="základní",J163,0)</f>
        <v>0</v>
      </c>
      <c r="BF163" s="204">
        <f>IF(N163="snížená",J163,0)</f>
        <v>0</v>
      </c>
      <c r="BG163" s="204">
        <f>IF(N163="zákl. přenesená",J163,0)</f>
        <v>0</v>
      </c>
      <c r="BH163" s="204">
        <f>IF(N163="sníž. přenesená",J163,0)</f>
        <v>0</v>
      </c>
      <c r="BI163" s="204">
        <f>IF(N163="nulová",J163,0)</f>
        <v>0</v>
      </c>
      <c r="BJ163" s="17" t="s">
        <v>23</v>
      </c>
      <c r="BK163" s="204">
        <f>ROUND(I163*H163,2)</f>
        <v>0</v>
      </c>
      <c r="BL163" s="17" t="s">
        <v>143</v>
      </c>
      <c r="BM163" s="17" t="s">
        <v>246</v>
      </c>
    </row>
    <row r="164" spans="2:65" s="1" customFormat="1" x14ac:dyDescent="0.3">
      <c r="B164" s="34"/>
      <c r="C164" s="56"/>
      <c r="D164" s="219" t="s">
        <v>145</v>
      </c>
      <c r="E164" s="56"/>
      <c r="F164" s="223" t="s">
        <v>245</v>
      </c>
      <c r="G164" s="56"/>
      <c r="H164" s="56"/>
      <c r="I164" s="161"/>
      <c r="J164" s="56"/>
      <c r="K164" s="56"/>
      <c r="L164" s="54"/>
      <c r="M164" s="71"/>
      <c r="N164" s="35"/>
      <c r="O164" s="35"/>
      <c r="P164" s="35"/>
      <c r="Q164" s="35"/>
      <c r="R164" s="35"/>
      <c r="S164" s="35"/>
      <c r="T164" s="72"/>
      <c r="AT164" s="17" t="s">
        <v>145</v>
      </c>
      <c r="AU164" s="17" t="s">
        <v>81</v>
      </c>
    </row>
    <row r="165" spans="2:65" s="1" customFormat="1" ht="22.5" customHeight="1" x14ac:dyDescent="0.3">
      <c r="B165" s="34"/>
      <c r="C165" s="193" t="s">
        <v>8</v>
      </c>
      <c r="D165" s="193" t="s">
        <v>138</v>
      </c>
      <c r="E165" s="194" t="s">
        <v>247</v>
      </c>
      <c r="F165" s="195" t="s">
        <v>248</v>
      </c>
      <c r="G165" s="196" t="s">
        <v>241</v>
      </c>
      <c r="H165" s="197">
        <v>1</v>
      </c>
      <c r="I165" s="198"/>
      <c r="J165" s="199">
        <f>ROUND(I165*H165,2)</f>
        <v>0</v>
      </c>
      <c r="K165" s="195" t="s">
        <v>31</v>
      </c>
      <c r="L165" s="54"/>
      <c r="M165" s="200" t="s">
        <v>31</v>
      </c>
      <c r="N165" s="201" t="s">
        <v>46</v>
      </c>
      <c r="O165" s="35"/>
      <c r="P165" s="202">
        <f>O165*H165</f>
        <v>0</v>
      </c>
      <c r="Q165" s="202">
        <v>0</v>
      </c>
      <c r="R165" s="202">
        <f>Q165*H165</f>
        <v>0</v>
      </c>
      <c r="S165" s="202">
        <v>8.0000000000000002E-3</v>
      </c>
      <c r="T165" s="203">
        <f>S165*H165</f>
        <v>8.0000000000000002E-3</v>
      </c>
      <c r="AR165" s="17" t="s">
        <v>143</v>
      </c>
      <c r="AT165" s="17" t="s">
        <v>138</v>
      </c>
      <c r="AU165" s="17" t="s">
        <v>81</v>
      </c>
      <c r="AY165" s="17" t="s">
        <v>135</v>
      </c>
      <c r="BE165" s="204">
        <f>IF(N165="základní",J165,0)</f>
        <v>0</v>
      </c>
      <c r="BF165" s="204">
        <f>IF(N165="snížená",J165,0)</f>
        <v>0</v>
      </c>
      <c r="BG165" s="204">
        <f>IF(N165="zákl. přenesená",J165,0)</f>
        <v>0</v>
      </c>
      <c r="BH165" s="204">
        <f>IF(N165="sníž. přenesená",J165,0)</f>
        <v>0</v>
      </c>
      <c r="BI165" s="204">
        <f>IF(N165="nulová",J165,0)</f>
        <v>0</v>
      </c>
      <c r="BJ165" s="17" t="s">
        <v>23</v>
      </c>
      <c r="BK165" s="204">
        <f>ROUND(I165*H165,2)</f>
        <v>0</v>
      </c>
      <c r="BL165" s="17" t="s">
        <v>143</v>
      </c>
      <c r="BM165" s="17" t="s">
        <v>249</v>
      </c>
    </row>
    <row r="166" spans="2:65" s="1" customFormat="1" x14ac:dyDescent="0.3">
      <c r="B166" s="34"/>
      <c r="C166" s="56"/>
      <c r="D166" s="219" t="s">
        <v>145</v>
      </c>
      <c r="E166" s="56"/>
      <c r="F166" s="223" t="s">
        <v>248</v>
      </c>
      <c r="G166" s="56"/>
      <c r="H166" s="56"/>
      <c r="I166" s="161"/>
      <c r="J166" s="56"/>
      <c r="K166" s="56"/>
      <c r="L166" s="54"/>
      <c r="M166" s="71"/>
      <c r="N166" s="35"/>
      <c r="O166" s="35"/>
      <c r="P166" s="35"/>
      <c r="Q166" s="35"/>
      <c r="R166" s="35"/>
      <c r="S166" s="35"/>
      <c r="T166" s="72"/>
      <c r="AT166" s="17" t="s">
        <v>145</v>
      </c>
      <c r="AU166" s="17" t="s">
        <v>81</v>
      </c>
    </row>
    <row r="167" spans="2:65" s="1" customFormat="1" ht="22.5" customHeight="1" x14ac:dyDescent="0.3">
      <c r="B167" s="34"/>
      <c r="C167" s="193" t="s">
        <v>250</v>
      </c>
      <c r="D167" s="193" t="s">
        <v>138</v>
      </c>
      <c r="E167" s="194" t="s">
        <v>251</v>
      </c>
      <c r="F167" s="195" t="s">
        <v>252</v>
      </c>
      <c r="G167" s="196" t="s">
        <v>241</v>
      </c>
      <c r="H167" s="197">
        <v>1</v>
      </c>
      <c r="I167" s="198"/>
      <c r="J167" s="199">
        <f>ROUND(I167*H167,2)</f>
        <v>0</v>
      </c>
      <c r="K167" s="195" t="s">
        <v>31</v>
      </c>
      <c r="L167" s="54"/>
      <c r="M167" s="200" t="s">
        <v>31</v>
      </c>
      <c r="N167" s="201" t="s">
        <v>46</v>
      </c>
      <c r="O167" s="35"/>
      <c r="P167" s="202">
        <f>O167*H167</f>
        <v>0</v>
      </c>
      <c r="Q167" s="202">
        <v>0</v>
      </c>
      <c r="R167" s="202">
        <f>Q167*H167</f>
        <v>0</v>
      </c>
      <c r="S167" s="202">
        <v>8.0000000000000002E-3</v>
      </c>
      <c r="T167" s="203">
        <f>S167*H167</f>
        <v>8.0000000000000002E-3</v>
      </c>
      <c r="AR167" s="17" t="s">
        <v>143</v>
      </c>
      <c r="AT167" s="17" t="s">
        <v>138</v>
      </c>
      <c r="AU167" s="17" t="s">
        <v>81</v>
      </c>
      <c r="AY167" s="17" t="s">
        <v>135</v>
      </c>
      <c r="BE167" s="204">
        <f>IF(N167="základní",J167,0)</f>
        <v>0</v>
      </c>
      <c r="BF167" s="204">
        <f>IF(N167="snížená",J167,0)</f>
        <v>0</v>
      </c>
      <c r="BG167" s="204">
        <f>IF(N167="zákl. přenesená",J167,0)</f>
        <v>0</v>
      </c>
      <c r="BH167" s="204">
        <f>IF(N167="sníž. přenesená",J167,0)</f>
        <v>0</v>
      </c>
      <c r="BI167" s="204">
        <f>IF(N167="nulová",J167,0)</f>
        <v>0</v>
      </c>
      <c r="BJ167" s="17" t="s">
        <v>23</v>
      </c>
      <c r="BK167" s="204">
        <f>ROUND(I167*H167,2)</f>
        <v>0</v>
      </c>
      <c r="BL167" s="17" t="s">
        <v>143</v>
      </c>
      <c r="BM167" s="17" t="s">
        <v>253</v>
      </c>
    </row>
    <row r="168" spans="2:65" s="1" customFormat="1" x14ac:dyDescent="0.3">
      <c r="B168" s="34"/>
      <c r="C168" s="56"/>
      <c r="D168" s="219" t="s">
        <v>145</v>
      </c>
      <c r="E168" s="56"/>
      <c r="F168" s="223" t="s">
        <v>252</v>
      </c>
      <c r="G168" s="56"/>
      <c r="H168" s="56"/>
      <c r="I168" s="161"/>
      <c r="J168" s="56"/>
      <c r="K168" s="56"/>
      <c r="L168" s="54"/>
      <c r="M168" s="71"/>
      <c r="N168" s="35"/>
      <c r="O168" s="35"/>
      <c r="P168" s="35"/>
      <c r="Q168" s="35"/>
      <c r="R168" s="35"/>
      <c r="S168" s="35"/>
      <c r="T168" s="72"/>
      <c r="AT168" s="17" t="s">
        <v>145</v>
      </c>
      <c r="AU168" s="17" t="s">
        <v>81</v>
      </c>
    </row>
    <row r="169" spans="2:65" s="1" customFormat="1" ht="22.5" customHeight="1" x14ac:dyDescent="0.3">
      <c r="B169" s="34"/>
      <c r="C169" s="193" t="s">
        <v>254</v>
      </c>
      <c r="D169" s="193" t="s">
        <v>138</v>
      </c>
      <c r="E169" s="194" t="s">
        <v>255</v>
      </c>
      <c r="F169" s="195" t="s">
        <v>256</v>
      </c>
      <c r="G169" s="196" t="s">
        <v>241</v>
      </c>
      <c r="H169" s="197">
        <v>1</v>
      </c>
      <c r="I169" s="198"/>
      <c r="J169" s="199">
        <f>ROUND(I169*H169,2)</f>
        <v>0</v>
      </c>
      <c r="K169" s="195" t="s">
        <v>31</v>
      </c>
      <c r="L169" s="54"/>
      <c r="M169" s="200" t="s">
        <v>31</v>
      </c>
      <c r="N169" s="201" t="s">
        <v>46</v>
      </c>
      <c r="O169" s="35"/>
      <c r="P169" s="202">
        <f>O169*H169</f>
        <v>0</v>
      </c>
      <c r="Q169" s="202">
        <v>0</v>
      </c>
      <c r="R169" s="202">
        <f>Q169*H169</f>
        <v>0</v>
      </c>
      <c r="S169" s="202">
        <v>3.2000000000000001E-2</v>
      </c>
      <c r="T169" s="203">
        <f>S169*H169</f>
        <v>3.2000000000000001E-2</v>
      </c>
      <c r="AR169" s="17" t="s">
        <v>143</v>
      </c>
      <c r="AT169" s="17" t="s">
        <v>138</v>
      </c>
      <c r="AU169" s="17" t="s">
        <v>81</v>
      </c>
      <c r="AY169" s="17" t="s">
        <v>135</v>
      </c>
      <c r="BE169" s="204">
        <f>IF(N169="základní",J169,0)</f>
        <v>0</v>
      </c>
      <c r="BF169" s="204">
        <f>IF(N169="snížená",J169,0)</f>
        <v>0</v>
      </c>
      <c r="BG169" s="204">
        <f>IF(N169="zákl. přenesená",J169,0)</f>
        <v>0</v>
      </c>
      <c r="BH169" s="204">
        <f>IF(N169="sníž. přenesená",J169,0)</f>
        <v>0</v>
      </c>
      <c r="BI169" s="204">
        <f>IF(N169="nulová",J169,0)</f>
        <v>0</v>
      </c>
      <c r="BJ169" s="17" t="s">
        <v>23</v>
      </c>
      <c r="BK169" s="204">
        <f>ROUND(I169*H169,2)</f>
        <v>0</v>
      </c>
      <c r="BL169" s="17" t="s">
        <v>143</v>
      </c>
      <c r="BM169" s="17" t="s">
        <v>257</v>
      </c>
    </row>
    <row r="170" spans="2:65" s="1" customFormat="1" x14ac:dyDescent="0.3">
      <c r="B170" s="34"/>
      <c r="C170" s="56"/>
      <c r="D170" s="219" t="s">
        <v>145</v>
      </c>
      <c r="E170" s="56"/>
      <c r="F170" s="223" t="s">
        <v>256</v>
      </c>
      <c r="G170" s="56"/>
      <c r="H170" s="56"/>
      <c r="I170" s="161"/>
      <c r="J170" s="56"/>
      <c r="K170" s="56"/>
      <c r="L170" s="54"/>
      <c r="M170" s="71"/>
      <c r="N170" s="35"/>
      <c r="O170" s="35"/>
      <c r="P170" s="35"/>
      <c r="Q170" s="35"/>
      <c r="R170" s="35"/>
      <c r="S170" s="35"/>
      <c r="T170" s="72"/>
      <c r="AT170" s="17" t="s">
        <v>145</v>
      </c>
      <c r="AU170" s="17" t="s">
        <v>81</v>
      </c>
    </row>
    <row r="171" spans="2:65" s="1" customFormat="1" ht="22.5" customHeight="1" x14ac:dyDescent="0.3">
      <c r="B171" s="34"/>
      <c r="C171" s="193" t="s">
        <v>258</v>
      </c>
      <c r="D171" s="193" t="s">
        <v>138</v>
      </c>
      <c r="E171" s="194" t="s">
        <v>259</v>
      </c>
      <c r="F171" s="195" t="s">
        <v>260</v>
      </c>
      <c r="G171" s="196" t="s">
        <v>241</v>
      </c>
      <c r="H171" s="197">
        <v>1</v>
      </c>
      <c r="I171" s="198"/>
      <c r="J171" s="199">
        <f>ROUND(I171*H171,2)</f>
        <v>0</v>
      </c>
      <c r="K171" s="195" t="s">
        <v>31</v>
      </c>
      <c r="L171" s="54"/>
      <c r="M171" s="200" t="s">
        <v>31</v>
      </c>
      <c r="N171" s="201" t="s">
        <v>46</v>
      </c>
      <c r="O171" s="35"/>
      <c r="P171" s="202">
        <f>O171*H171</f>
        <v>0</v>
      </c>
      <c r="Q171" s="202">
        <v>0</v>
      </c>
      <c r="R171" s="202">
        <f>Q171*H171</f>
        <v>0</v>
      </c>
      <c r="S171" s="202">
        <v>3.2000000000000001E-2</v>
      </c>
      <c r="T171" s="203">
        <f>S171*H171</f>
        <v>3.2000000000000001E-2</v>
      </c>
      <c r="AR171" s="17" t="s">
        <v>143</v>
      </c>
      <c r="AT171" s="17" t="s">
        <v>138</v>
      </c>
      <c r="AU171" s="17" t="s">
        <v>81</v>
      </c>
      <c r="AY171" s="17" t="s">
        <v>135</v>
      </c>
      <c r="BE171" s="204">
        <f>IF(N171="základní",J171,0)</f>
        <v>0</v>
      </c>
      <c r="BF171" s="204">
        <f>IF(N171="snížená",J171,0)</f>
        <v>0</v>
      </c>
      <c r="BG171" s="204">
        <f>IF(N171="zákl. přenesená",J171,0)</f>
        <v>0</v>
      </c>
      <c r="BH171" s="204">
        <f>IF(N171="sníž. přenesená",J171,0)</f>
        <v>0</v>
      </c>
      <c r="BI171" s="204">
        <f>IF(N171="nulová",J171,0)</f>
        <v>0</v>
      </c>
      <c r="BJ171" s="17" t="s">
        <v>23</v>
      </c>
      <c r="BK171" s="204">
        <f>ROUND(I171*H171,2)</f>
        <v>0</v>
      </c>
      <c r="BL171" s="17" t="s">
        <v>143</v>
      </c>
      <c r="BM171" s="17" t="s">
        <v>261</v>
      </c>
    </row>
    <row r="172" spans="2:65" s="1" customFormat="1" x14ac:dyDescent="0.3">
      <c r="B172" s="34"/>
      <c r="C172" s="56"/>
      <c r="D172" s="219" t="s">
        <v>145</v>
      </c>
      <c r="E172" s="56"/>
      <c r="F172" s="223" t="s">
        <v>260</v>
      </c>
      <c r="G172" s="56"/>
      <c r="H172" s="56"/>
      <c r="I172" s="161"/>
      <c r="J172" s="56"/>
      <c r="K172" s="56"/>
      <c r="L172" s="54"/>
      <c r="M172" s="71"/>
      <c r="N172" s="35"/>
      <c r="O172" s="35"/>
      <c r="P172" s="35"/>
      <c r="Q172" s="35"/>
      <c r="R172" s="35"/>
      <c r="S172" s="35"/>
      <c r="T172" s="72"/>
      <c r="AT172" s="17" t="s">
        <v>145</v>
      </c>
      <c r="AU172" s="17" t="s">
        <v>81</v>
      </c>
    </row>
    <row r="173" spans="2:65" s="1" customFormat="1" ht="31.5" customHeight="1" x14ac:dyDescent="0.3">
      <c r="B173" s="34"/>
      <c r="C173" s="193" t="s">
        <v>262</v>
      </c>
      <c r="D173" s="193" t="s">
        <v>138</v>
      </c>
      <c r="E173" s="194" t="s">
        <v>263</v>
      </c>
      <c r="F173" s="195" t="s">
        <v>264</v>
      </c>
      <c r="G173" s="196" t="s">
        <v>241</v>
      </c>
      <c r="H173" s="197">
        <v>1</v>
      </c>
      <c r="I173" s="198"/>
      <c r="J173" s="199">
        <f>ROUND(I173*H173,2)</f>
        <v>0</v>
      </c>
      <c r="K173" s="195" t="s">
        <v>31</v>
      </c>
      <c r="L173" s="54"/>
      <c r="M173" s="200" t="s">
        <v>31</v>
      </c>
      <c r="N173" s="201" t="s">
        <v>46</v>
      </c>
      <c r="O173" s="35"/>
      <c r="P173" s="202">
        <f>O173*H173</f>
        <v>0</v>
      </c>
      <c r="Q173" s="202">
        <v>0</v>
      </c>
      <c r="R173" s="202">
        <f>Q173*H173</f>
        <v>0</v>
      </c>
      <c r="S173" s="202">
        <v>2.3E-2</v>
      </c>
      <c r="T173" s="203">
        <f>S173*H173</f>
        <v>2.3E-2</v>
      </c>
      <c r="AR173" s="17" t="s">
        <v>143</v>
      </c>
      <c r="AT173" s="17" t="s">
        <v>138</v>
      </c>
      <c r="AU173" s="17" t="s">
        <v>81</v>
      </c>
      <c r="AY173" s="17" t="s">
        <v>135</v>
      </c>
      <c r="BE173" s="204">
        <f>IF(N173="základní",J173,0)</f>
        <v>0</v>
      </c>
      <c r="BF173" s="204">
        <f>IF(N173="snížená",J173,0)</f>
        <v>0</v>
      </c>
      <c r="BG173" s="204">
        <f>IF(N173="zákl. přenesená",J173,0)</f>
        <v>0</v>
      </c>
      <c r="BH173" s="204">
        <f>IF(N173="sníž. přenesená",J173,0)</f>
        <v>0</v>
      </c>
      <c r="BI173" s="204">
        <f>IF(N173="nulová",J173,0)</f>
        <v>0</v>
      </c>
      <c r="BJ173" s="17" t="s">
        <v>23</v>
      </c>
      <c r="BK173" s="204">
        <f>ROUND(I173*H173,2)</f>
        <v>0</v>
      </c>
      <c r="BL173" s="17" t="s">
        <v>143</v>
      </c>
      <c r="BM173" s="17" t="s">
        <v>265</v>
      </c>
    </row>
    <row r="174" spans="2:65" s="1" customFormat="1" x14ac:dyDescent="0.3">
      <c r="B174" s="34"/>
      <c r="C174" s="56"/>
      <c r="D174" s="219" t="s">
        <v>145</v>
      </c>
      <c r="E174" s="56"/>
      <c r="F174" s="223" t="s">
        <v>264</v>
      </c>
      <c r="G174" s="56"/>
      <c r="H174" s="56"/>
      <c r="I174" s="161"/>
      <c r="J174" s="56"/>
      <c r="K174" s="56"/>
      <c r="L174" s="54"/>
      <c r="M174" s="71"/>
      <c r="N174" s="35"/>
      <c r="O174" s="35"/>
      <c r="P174" s="35"/>
      <c r="Q174" s="35"/>
      <c r="R174" s="35"/>
      <c r="S174" s="35"/>
      <c r="T174" s="72"/>
      <c r="AT174" s="17" t="s">
        <v>145</v>
      </c>
      <c r="AU174" s="17" t="s">
        <v>81</v>
      </c>
    </row>
    <row r="175" spans="2:65" s="1" customFormat="1" ht="22.5" customHeight="1" x14ac:dyDescent="0.3">
      <c r="B175" s="34"/>
      <c r="C175" s="193" t="s">
        <v>266</v>
      </c>
      <c r="D175" s="193" t="s">
        <v>138</v>
      </c>
      <c r="E175" s="194" t="s">
        <v>267</v>
      </c>
      <c r="F175" s="195" t="s">
        <v>268</v>
      </c>
      <c r="G175" s="196" t="s">
        <v>141</v>
      </c>
      <c r="H175" s="197">
        <v>3.5760000000000001</v>
      </c>
      <c r="I175" s="198"/>
      <c r="J175" s="199">
        <f>ROUND(I175*H175,2)</f>
        <v>0</v>
      </c>
      <c r="K175" s="195" t="s">
        <v>142</v>
      </c>
      <c r="L175" s="54"/>
      <c r="M175" s="200" t="s">
        <v>31</v>
      </c>
      <c r="N175" s="201" t="s">
        <v>46</v>
      </c>
      <c r="O175" s="35"/>
      <c r="P175" s="202">
        <f>O175*H175</f>
        <v>0</v>
      </c>
      <c r="Q175" s="202">
        <v>0</v>
      </c>
      <c r="R175" s="202">
        <f>Q175*H175</f>
        <v>0</v>
      </c>
      <c r="S175" s="202">
        <v>6.8000000000000005E-2</v>
      </c>
      <c r="T175" s="203">
        <f>S175*H175</f>
        <v>0.24316800000000002</v>
      </c>
      <c r="AR175" s="17" t="s">
        <v>143</v>
      </c>
      <c r="AT175" s="17" t="s">
        <v>138</v>
      </c>
      <c r="AU175" s="17" t="s">
        <v>81</v>
      </c>
      <c r="AY175" s="17" t="s">
        <v>135</v>
      </c>
      <c r="BE175" s="204">
        <f>IF(N175="základní",J175,0)</f>
        <v>0</v>
      </c>
      <c r="BF175" s="204">
        <f>IF(N175="snížená",J175,0)</f>
        <v>0</v>
      </c>
      <c r="BG175" s="204">
        <f>IF(N175="zákl. přenesená",J175,0)</f>
        <v>0</v>
      </c>
      <c r="BH175" s="204">
        <f>IF(N175="sníž. přenesená",J175,0)</f>
        <v>0</v>
      </c>
      <c r="BI175" s="204">
        <f>IF(N175="nulová",J175,0)</f>
        <v>0</v>
      </c>
      <c r="BJ175" s="17" t="s">
        <v>23</v>
      </c>
      <c r="BK175" s="204">
        <f>ROUND(I175*H175,2)</f>
        <v>0</v>
      </c>
      <c r="BL175" s="17" t="s">
        <v>143</v>
      </c>
      <c r="BM175" s="17" t="s">
        <v>269</v>
      </c>
    </row>
    <row r="176" spans="2:65" s="1" customFormat="1" ht="27" x14ac:dyDescent="0.3">
      <c r="B176" s="34"/>
      <c r="C176" s="56"/>
      <c r="D176" s="205" t="s">
        <v>145</v>
      </c>
      <c r="E176" s="56"/>
      <c r="F176" s="206" t="s">
        <v>270</v>
      </c>
      <c r="G176" s="56"/>
      <c r="H176" s="56"/>
      <c r="I176" s="161"/>
      <c r="J176" s="56"/>
      <c r="K176" s="56"/>
      <c r="L176" s="54"/>
      <c r="M176" s="71"/>
      <c r="N176" s="35"/>
      <c r="O176" s="35"/>
      <c r="P176" s="35"/>
      <c r="Q176" s="35"/>
      <c r="R176" s="35"/>
      <c r="S176" s="35"/>
      <c r="T176" s="72"/>
      <c r="AT176" s="17" t="s">
        <v>145</v>
      </c>
      <c r="AU176" s="17" t="s">
        <v>81</v>
      </c>
    </row>
    <row r="177" spans="2:65" s="1" customFormat="1" ht="27" x14ac:dyDescent="0.3">
      <c r="B177" s="34"/>
      <c r="C177" s="56"/>
      <c r="D177" s="205" t="s">
        <v>146</v>
      </c>
      <c r="E177" s="56"/>
      <c r="F177" s="207" t="s">
        <v>216</v>
      </c>
      <c r="G177" s="56"/>
      <c r="H177" s="56"/>
      <c r="I177" s="161"/>
      <c r="J177" s="56"/>
      <c r="K177" s="56"/>
      <c r="L177" s="54"/>
      <c r="M177" s="71"/>
      <c r="N177" s="35"/>
      <c r="O177" s="35"/>
      <c r="P177" s="35"/>
      <c r="Q177" s="35"/>
      <c r="R177" s="35"/>
      <c r="S177" s="35"/>
      <c r="T177" s="72"/>
      <c r="AT177" s="17" t="s">
        <v>146</v>
      </c>
      <c r="AU177" s="17" t="s">
        <v>81</v>
      </c>
    </row>
    <row r="178" spans="2:65" s="12" customFormat="1" x14ac:dyDescent="0.3">
      <c r="B178" s="208"/>
      <c r="C178" s="209"/>
      <c r="D178" s="219" t="s">
        <v>148</v>
      </c>
      <c r="E178" s="220" t="s">
        <v>31</v>
      </c>
      <c r="F178" s="221" t="s">
        <v>271</v>
      </c>
      <c r="G178" s="209"/>
      <c r="H178" s="222">
        <v>3.5760000000000001</v>
      </c>
      <c r="I178" s="213"/>
      <c r="J178" s="209"/>
      <c r="K178" s="209"/>
      <c r="L178" s="214"/>
      <c r="M178" s="215"/>
      <c r="N178" s="216"/>
      <c r="O178" s="216"/>
      <c r="P178" s="216"/>
      <c r="Q178" s="216"/>
      <c r="R178" s="216"/>
      <c r="S178" s="216"/>
      <c r="T178" s="217"/>
      <c r="AT178" s="218" t="s">
        <v>148</v>
      </c>
      <c r="AU178" s="218" t="s">
        <v>81</v>
      </c>
      <c r="AV178" s="12" t="s">
        <v>81</v>
      </c>
      <c r="AW178" s="12" t="s">
        <v>38</v>
      </c>
      <c r="AX178" s="12" t="s">
        <v>75</v>
      </c>
      <c r="AY178" s="218" t="s">
        <v>135</v>
      </c>
    </row>
    <row r="179" spans="2:65" s="1" customFormat="1" ht="31.5" customHeight="1" x14ac:dyDescent="0.3">
      <c r="B179" s="34"/>
      <c r="C179" s="193" t="s">
        <v>7</v>
      </c>
      <c r="D179" s="193" t="s">
        <v>138</v>
      </c>
      <c r="E179" s="194" t="s">
        <v>272</v>
      </c>
      <c r="F179" s="195" t="s">
        <v>273</v>
      </c>
      <c r="G179" s="196" t="s">
        <v>241</v>
      </c>
      <c r="H179" s="197">
        <v>1</v>
      </c>
      <c r="I179" s="198"/>
      <c r="J179" s="199">
        <f>ROUND(I179*H179,2)</f>
        <v>0</v>
      </c>
      <c r="K179" s="195" t="s">
        <v>31</v>
      </c>
      <c r="L179" s="54"/>
      <c r="M179" s="200" t="s">
        <v>31</v>
      </c>
      <c r="N179" s="201" t="s">
        <v>46</v>
      </c>
      <c r="O179" s="35"/>
      <c r="P179" s="202">
        <f>O179*H179</f>
        <v>0</v>
      </c>
      <c r="Q179" s="202">
        <v>0</v>
      </c>
      <c r="R179" s="202">
        <f>Q179*H179</f>
        <v>0</v>
      </c>
      <c r="S179" s="202">
        <v>6.8000000000000005E-2</v>
      </c>
      <c r="T179" s="203">
        <f>S179*H179</f>
        <v>6.8000000000000005E-2</v>
      </c>
      <c r="AR179" s="17" t="s">
        <v>143</v>
      </c>
      <c r="AT179" s="17" t="s">
        <v>138</v>
      </c>
      <c r="AU179" s="17" t="s">
        <v>81</v>
      </c>
      <c r="AY179" s="17" t="s">
        <v>135</v>
      </c>
      <c r="BE179" s="204">
        <f>IF(N179="základní",J179,0)</f>
        <v>0</v>
      </c>
      <c r="BF179" s="204">
        <f>IF(N179="snížená",J179,0)</f>
        <v>0</v>
      </c>
      <c r="BG179" s="204">
        <f>IF(N179="zákl. přenesená",J179,0)</f>
        <v>0</v>
      </c>
      <c r="BH179" s="204">
        <f>IF(N179="sníž. přenesená",J179,0)</f>
        <v>0</v>
      </c>
      <c r="BI179" s="204">
        <f>IF(N179="nulová",J179,0)</f>
        <v>0</v>
      </c>
      <c r="BJ179" s="17" t="s">
        <v>23</v>
      </c>
      <c r="BK179" s="204">
        <f>ROUND(I179*H179,2)</f>
        <v>0</v>
      </c>
      <c r="BL179" s="17" t="s">
        <v>143</v>
      </c>
      <c r="BM179" s="17" t="s">
        <v>274</v>
      </c>
    </row>
    <row r="180" spans="2:65" s="1" customFormat="1" x14ac:dyDescent="0.3">
      <c r="B180" s="34"/>
      <c r="C180" s="56"/>
      <c r="D180" s="205" t="s">
        <v>145</v>
      </c>
      <c r="E180" s="56"/>
      <c r="F180" s="206" t="s">
        <v>273</v>
      </c>
      <c r="G180" s="56"/>
      <c r="H180" s="56"/>
      <c r="I180" s="161"/>
      <c r="J180" s="56"/>
      <c r="K180" s="56"/>
      <c r="L180" s="54"/>
      <c r="M180" s="71"/>
      <c r="N180" s="35"/>
      <c r="O180" s="35"/>
      <c r="P180" s="35"/>
      <c r="Q180" s="35"/>
      <c r="R180" s="35"/>
      <c r="S180" s="35"/>
      <c r="T180" s="72"/>
      <c r="AT180" s="17" t="s">
        <v>145</v>
      </c>
      <c r="AU180" s="17" t="s">
        <v>81</v>
      </c>
    </row>
    <row r="181" spans="2:65" s="11" customFormat="1" ht="29.85" customHeight="1" x14ac:dyDescent="0.3">
      <c r="B181" s="176"/>
      <c r="C181" s="177"/>
      <c r="D181" s="190" t="s">
        <v>74</v>
      </c>
      <c r="E181" s="191" t="s">
        <v>275</v>
      </c>
      <c r="F181" s="191" t="s">
        <v>276</v>
      </c>
      <c r="G181" s="177"/>
      <c r="H181" s="177"/>
      <c r="I181" s="180"/>
      <c r="J181" s="192">
        <f>BK181</f>
        <v>0</v>
      </c>
      <c r="K181" s="177"/>
      <c r="L181" s="182"/>
      <c r="M181" s="183"/>
      <c r="N181" s="184"/>
      <c r="O181" s="184"/>
      <c r="P181" s="185">
        <f>SUM(P182:P207)</f>
        <v>0</v>
      </c>
      <c r="Q181" s="184"/>
      <c r="R181" s="185">
        <f>SUM(R182:R207)</f>
        <v>0</v>
      </c>
      <c r="S181" s="184"/>
      <c r="T181" s="186">
        <f>SUM(T182:T207)</f>
        <v>0</v>
      </c>
      <c r="AR181" s="187" t="s">
        <v>23</v>
      </c>
      <c r="AT181" s="188" t="s">
        <v>74</v>
      </c>
      <c r="AU181" s="188" t="s">
        <v>23</v>
      </c>
      <c r="AY181" s="187" t="s">
        <v>135</v>
      </c>
      <c r="BK181" s="189">
        <f>SUM(BK182:BK207)</f>
        <v>0</v>
      </c>
    </row>
    <row r="182" spans="2:65" s="1" customFormat="1" ht="31.5" customHeight="1" x14ac:dyDescent="0.3">
      <c r="B182" s="34"/>
      <c r="C182" s="193" t="s">
        <v>277</v>
      </c>
      <c r="D182" s="193" t="s">
        <v>138</v>
      </c>
      <c r="E182" s="194" t="s">
        <v>278</v>
      </c>
      <c r="F182" s="195" t="s">
        <v>279</v>
      </c>
      <c r="G182" s="196" t="s">
        <v>280</v>
      </c>
      <c r="H182" s="197">
        <v>10.478999999999999</v>
      </c>
      <c r="I182" s="198"/>
      <c r="J182" s="199">
        <f>ROUND(I182*H182,2)</f>
        <v>0</v>
      </c>
      <c r="K182" s="195" t="s">
        <v>142</v>
      </c>
      <c r="L182" s="54"/>
      <c r="M182" s="200" t="s">
        <v>31</v>
      </c>
      <c r="N182" s="201" t="s">
        <v>46</v>
      </c>
      <c r="O182" s="35"/>
      <c r="P182" s="202">
        <f>O182*H182</f>
        <v>0</v>
      </c>
      <c r="Q182" s="202">
        <v>0</v>
      </c>
      <c r="R182" s="202">
        <f>Q182*H182</f>
        <v>0</v>
      </c>
      <c r="S182" s="202">
        <v>0</v>
      </c>
      <c r="T182" s="203">
        <f>S182*H182</f>
        <v>0</v>
      </c>
      <c r="AR182" s="17" t="s">
        <v>143</v>
      </c>
      <c r="AT182" s="17" t="s">
        <v>138</v>
      </c>
      <c r="AU182" s="17" t="s">
        <v>81</v>
      </c>
      <c r="AY182" s="17" t="s">
        <v>135</v>
      </c>
      <c r="BE182" s="204">
        <f>IF(N182="základní",J182,0)</f>
        <v>0</v>
      </c>
      <c r="BF182" s="204">
        <f>IF(N182="snížená",J182,0)</f>
        <v>0</v>
      </c>
      <c r="BG182" s="204">
        <f>IF(N182="zákl. přenesená",J182,0)</f>
        <v>0</v>
      </c>
      <c r="BH182" s="204">
        <f>IF(N182="sníž. přenesená",J182,0)</f>
        <v>0</v>
      </c>
      <c r="BI182" s="204">
        <f>IF(N182="nulová",J182,0)</f>
        <v>0</v>
      </c>
      <c r="BJ182" s="17" t="s">
        <v>23</v>
      </c>
      <c r="BK182" s="204">
        <f>ROUND(I182*H182,2)</f>
        <v>0</v>
      </c>
      <c r="BL182" s="17" t="s">
        <v>143</v>
      </c>
      <c r="BM182" s="17" t="s">
        <v>281</v>
      </c>
    </row>
    <row r="183" spans="2:65" s="1" customFormat="1" ht="27" x14ac:dyDescent="0.3">
      <c r="B183" s="34"/>
      <c r="C183" s="56"/>
      <c r="D183" s="205" t="s">
        <v>145</v>
      </c>
      <c r="E183" s="56"/>
      <c r="F183" s="206" t="s">
        <v>282</v>
      </c>
      <c r="G183" s="56"/>
      <c r="H183" s="56"/>
      <c r="I183" s="161"/>
      <c r="J183" s="56"/>
      <c r="K183" s="56"/>
      <c r="L183" s="54"/>
      <c r="M183" s="71"/>
      <c r="N183" s="35"/>
      <c r="O183" s="35"/>
      <c r="P183" s="35"/>
      <c r="Q183" s="35"/>
      <c r="R183" s="35"/>
      <c r="S183" s="35"/>
      <c r="T183" s="72"/>
      <c r="AT183" s="17" t="s">
        <v>145</v>
      </c>
      <c r="AU183" s="17" t="s">
        <v>81</v>
      </c>
    </row>
    <row r="184" spans="2:65" s="1" customFormat="1" ht="121.5" x14ac:dyDescent="0.3">
      <c r="B184" s="34"/>
      <c r="C184" s="56"/>
      <c r="D184" s="219" t="s">
        <v>146</v>
      </c>
      <c r="E184" s="56"/>
      <c r="F184" s="224" t="s">
        <v>283</v>
      </c>
      <c r="G184" s="56"/>
      <c r="H184" s="56"/>
      <c r="I184" s="161"/>
      <c r="J184" s="56"/>
      <c r="K184" s="56"/>
      <c r="L184" s="54"/>
      <c r="M184" s="71"/>
      <c r="N184" s="35"/>
      <c r="O184" s="35"/>
      <c r="P184" s="35"/>
      <c r="Q184" s="35"/>
      <c r="R184" s="35"/>
      <c r="S184" s="35"/>
      <c r="T184" s="72"/>
      <c r="AT184" s="17" t="s">
        <v>146</v>
      </c>
      <c r="AU184" s="17" t="s">
        <v>81</v>
      </c>
    </row>
    <row r="185" spans="2:65" s="1" customFormat="1" ht="22.5" customHeight="1" x14ac:dyDescent="0.3">
      <c r="B185" s="34"/>
      <c r="C185" s="193" t="s">
        <v>284</v>
      </c>
      <c r="D185" s="193" t="s">
        <v>138</v>
      </c>
      <c r="E185" s="194" t="s">
        <v>285</v>
      </c>
      <c r="F185" s="195" t="s">
        <v>286</v>
      </c>
      <c r="G185" s="196" t="s">
        <v>280</v>
      </c>
      <c r="H185" s="197">
        <v>10.478999999999999</v>
      </c>
      <c r="I185" s="198"/>
      <c r="J185" s="199">
        <f>ROUND(I185*H185,2)</f>
        <v>0</v>
      </c>
      <c r="K185" s="195" t="s">
        <v>142</v>
      </c>
      <c r="L185" s="54"/>
      <c r="M185" s="200" t="s">
        <v>31</v>
      </c>
      <c r="N185" s="201" t="s">
        <v>46</v>
      </c>
      <c r="O185" s="35"/>
      <c r="P185" s="202">
        <f>O185*H185</f>
        <v>0</v>
      </c>
      <c r="Q185" s="202">
        <v>0</v>
      </c>
      <c r="R185" s="202">
        <f>Q185*H185</f>
        <v>0</v>
      </c>
      <c r="S185" s="202">
        <v>0</v>
      </c>
      <c r="T185" s="203">
        <f>S185*H185</f>
        <v>0</v>
      </c>
      <c r="AR185" s="17" t="s">
        <v>143</v>
      </c>
      <c r="AT185" s="17" t="s">
        <v>138</v>
      </c>
      <c r="AU185" s="17" t="s">
        <v>81</v>
      </c>
      <c r="AY185" s="17" t="s">
        <v>135</v>
      </c>
      <c r="BE185" s="204">
        <f>IF(N185="základní",J185,0)</f>
        <v>0</v>
      </c>
      <c r="BF185" s="204">
        <f>IF(N185="snížená",J185,0)</f>
        <v>0</v>
      </c>
      <c r="BG185" s="204">
        <f>IF(N185="zákl. přenesená",J185,0)</f>
        <v>0</v>
      </c>
      <c r="BH185" s="204">
        <f>IF(N185="sníž. přenesená",J185,0)</f>
        <v>0</v>
      </c>
      <c r="BI185" s="204">
        <f>IF(N185="nulová",J185,0)</f>
        <v>0</v>
      </c>
      <c r="BJ185" s="17" t="s">
        <v>23</v>
      </c>
      <c r="BK185" s="204">
        <f>ROUND(I185*H185,2)</f>
        <v>0</v>
      </c>
      <c r="BL185" s="17" t="s">
        <v>143</v>
      </c>
      <c r="BM185" s="17" t="s">
        <v>287</v>
      </c>
    </row>
    <row r="186" spans="2:65" s="1" customFormat="1" x14ac:dyDescent="0.3">
      <c r="B186" s="34"/>
      <c r="C186" s="56"/>
      <c r="D186" s="205" t="s">
        <v>145</v>
      </c>
      <c r="E186" s="56"/>
      <c r="F186" s="206" t="s">
        <v>288</v>
      </c>
      <c r="G186" s="56"/>
      <c r="H186" s="56"/>
      <c r="I186" s="161"/>
      <c r="J186" s="56"/>
      <c r="K186" s="56"/>
      <c r="L186" s="54"/>
      <c r="M186" s="71"/>
      <c r="N186" s="35"/>
      <c r="O186" s="35"/>
      <c r="P186" s="35"/>
      <c r="Q186" s="35"/>
      <c r="R186" s="35"/>
      <c r="S186" s="35"/>
      <c r="T186" s="72"/>
      <c r="AT186" s="17" t="s">
        <v>145</v>
      </c>
      <c r="AU186" s="17" t="s">
        <v>81</v>
      </c>
    </row>
    <row r="187" spans="2:65" s="1" customFormat="1" ht="81" x14ac:dyDescent="0.3">
      <c r="B187" s="34"/>
      <c r="C187" s="56"/>
      <c r="D187" s="219" t="s">
        <v>146</v>
      </c>
      <c r="E187" s="56"/>
      <c r="F187" s="224" t="s">
        <v>289</v>
      </c>
      <c r="G187" s="56"/>
      <c r="H187" s="56"/>
      <c r="I187" s="161"/>
      <c r="J187" s="56"/>
      <c r="K187" s="56"/>
      <c r="L187" s="54"/>
      <c r="M187" s="71"/>
      <c r="N187" s="35"/>
      <c r="O187" s="35"/>
      <c r="P187" s="35"/>
      <c r="Q187" s="35"/>
      <c r="R187" s="35"/>
      <c r="S187" s="35"/>
      <c r="T187" s="72"/>
      <c r="AT187" s="17" t="s">
        <v>146</v>
      </c>
      <c r="AU187" s="17" t="s">
        <v>81</v>
      </c>
    </row>
    <row r="188" spans="2:65" s="1" customFormat="1" ht="22.5" customHeight="1" x14ac:dyDescent="0.3">
      <c r="B188" s="34"/>
      <c r="C188" s="193" t="s">
        <v>290</v>
      </c>
      <c r="D188" s="193" t="s">
        <v>138</v>
      </c>
      <c r="E188" s="194" t="s">
        <v>291</v>
      </c>
      <c r="F188" s="195" t="s">
        <v>292</v>
      </c>
      <c r="G188" s="196" t="s">
        <v>280</v>
      </c>
      <c r="H188" s="197">
        <v>199.101</v>
      </c>
      <c r="I188" s="198"/>
      <c r="J188" s="199">
        <f>ROUND(I188*H188,2)</f>
        <v>0</v>
      </c>
      <c r="K188" s="195" t="s">
        <v>142</v>
      </c>
      <c r="L188" s="54"/>
      <c r="M188" s="200" t="s">
        <v>31</v>
      </c>
      <c r="N188" s="201" t="s">
        <v>46</v>
      </c>
      <c r="O188" s="35"/>
      <c r="P188" s="202">
        <f>O188*H188</f>
        <v>0</v>
      </c>
      <c r="Q188" s="202">
        <v>0</v>
      </c>
      <c r="R188" s="202">
        <f>Q188*H188</f>
        <v>0</v>
      </c>
      <c r="S188" s="202">
        <v>0</v>
      </c>
      <c r="T188" s="203">
        <f>S188*H188</f>
        <v>0</v>
      </c>
      <c r="AR188" s="17" t="s">
        <v>143</v>
      </c>
      <c r="AT188" s="17" t="s">
        <v>138</v>
      </c>
      <c r="AU188" s="17" t="s">
        <v>81</v>
      </c>
      <c r="AY188" s="17" t="s">
        <v>135</v>
      </c>
      <c r="BE188" s="204">
        <f>IF(N188="základní",J188,0)</f>
        <v>0</v>
      </c>
      <c r="BF188" s="204">
        <f>IF(N188="snížená",J188,0)</f>
        <v>0</v>
      </c>
      <c r="BG188" s="204">
        <f>IF(N188="zákl. přenesená",J188,0)</f>
        <v>0</v>
      </c>
      <c r="BH188" s="204">
        <f>IF(N188="sníž. přenesená",J188,0)</f>
        <v>0</v>
      </c>
      <c r="BI188" s="204">
        <f>IF(N188="nulová",J188,0)</f>
        <v>0</v>
      </c>
      <c r="BJ188" s="17" t="s">
        <v>23</v>
      </c>
      <c r="BK188" s="204">
        <f>ROUND(I188*H188,2)</f>
        <v>0</v>
      </c>
      <c r="BL188" s="17" t="s">
        <v>143</v>
      </c>
      <c r="BM188" s="17" t="s">
        <v>293</v>
      </c>
    </row>
    <row r="189" spans="2:65" s="1" customFormat="1" ht="27" x14ac:dyDescent="0.3">
      <c r="B189" s="34"/>
      <c r="C189" s="56"/>
      <c r="D189" s="205" t="s">
        <v>145</v>
      </c>
      <c r="E189" s="56"/>
      <c r="F189" s="206" t="s">
        <v>294</v>
      </c>
      <c r="G189" s="56"/>
      <c r="H189" s="56"/>
      <c r="I189" s="161"/>
      <c r="J189" s="56"/>
      <c r="K189" s="56"/>
      <c r="L189" s="54"/>
      <c r="M189" s="71"/>
      <c r="N189" s="35"/>
      <c r="O189" s="35"/>
      <c r="P189" s="35"/>
      <c r="Q189" s="35"/>
      <c r="R189" s="35"/>
      <c r="S189" s="35"/>
      <c r="T189" s="72"/>
      <c r="AT189" s="17" t="s">
        <v>145</v>
      </c>
      <c r="AU189" s="17" t="s">
        <v>81</v>
      </c>
    </row>
    <row r="190" spans="2:65" s="1" customFormat="1" ht="81" x14ac:dyDescent="0.3">
      <c r="B190" s="34"/>
      <c r="C190" s="56"/>
      <c r="D190" s="205" t="s">
        <v>146</v>
      </c>
      <c r="E190" s="56"/>
      <c r="F190" s="207" t="s">
        <v>289</v>
      </c>
      <c r="G190" s="56"/>
      <c r="H190" s="56"/>
      <c r="I190" s="161"/>
      <c r="J190" s="56"/>
      <c r="K190" s="56"/>
      <c r="L190" s="54"/>
      <c r="M190" s="71"/>
      <c r="N190" s="35"/>
      <c r="O190" s="35"/>
      <c r="P190" s="35"/>
      <c r="Q190" s="35"/>
      <c r="R190" s="35"/>
      <c r="S190" s="35"/>
      <c r="T190" s="72"/>
      <c r="AT190" s="17" t="s">
        <v>146</v>
      </c>
      <c r="AU190" s="17" t="s">
        <v>81</v>
      </c>
    </row>
    <row r="191" spans="2:65" s="12" customFormat="1" x14ac:dyDescent="0.3">
      <c r="B191" s="208"/>
      <c r="C191" s="209"/>
      <c r="D191" s="219" t="s">
        <v>148</v>
      </c>
      <c r="E191" s="209"/>
      <c r="F191" s="221" t="s">
        <v>295</v>
      </c>
      <c r="G191" s="209"/>
      <c r="H191" s="222">
        <v>199.101</v>
      </c>
      <c r="I191" s="213"/>
      <c r="J191" s="209"/>
      <c r="K191" s="209"/>
      <c r="L191" s="214"/>
      <c r="M191" s="215"/>
      <c r="N191" s="216"/>
      <c r="O191" s="216"/>
      <c r="P191" s="216"/>
      <c r="Q191" s="216"/>
      <c r="R191" s="216"/>
      <c r="S191" s="216"/>
      <c r="T191" s="217"/>
      <c r="AT191" s="218" t="s">
        <v>148</v>
      </c>
      <c r="AU191" s="218" t="s">
        <v>81</v>
      </c>
      <c r="AV191" s="12" t="s">
        <v>81</v>
      </c>
      <c r="AW191" s="12" t="s">
        <v>4</v>
      </c>
      <c r="AX191" s="12" t="s">
        <v>23</v>
      </c>
      <c r="AY191" s="218" t="s">
        <v>135</v>
      </c>
    </row>
    <row r="192" spans="2:65" s="1" customFormat="1" ht="22.5" customHeight="1" x14ac:dyDescent="0.3">
      <c r="B192" s="34"/>
      <c r="C192" s="193" t="s">
        <v>296</v>
      </c>
      <c r="D192" s="193" t="s">
        <v>138</v>
      </c>
      <c r="E192" s="194" t="s">
        <v>297</v>
      </c>
      <c r="F192" s="195" t="s">
        <v>298</v>
      </c>
      <c r="G192" s="196" t="s">
        <v>280</v>
      </c>
      <c r="H192" s="197">
        <v>5.1849999999999996</v>
      </c>
      <c r="I192" s="198"/>
      <c r="J192" s="199">
        <f>ROUND(I192*H192,2)</f>
        <v>0</v>
      </c>
      <c r="K192" s="195" t="s">
        <v>142</v>
      </c>
      <c r="L192" s="54"/>
      <c r="M192" s="200" t="s">
        <v>31</v>
      </c>
      <c r="N192" s="201" t="s">
        <v>46</v>
      </c>
      <c r="O192" s="35"/>
      <c r="P192" s="202">
        <f>O192*H192</f>
        <v>0</v>
      </c>
      <c r="Q192" s="202">
        <v>0</v>
      </c>
      <c r="R192" s="202">
        <f>Q192*H192</f>
        <v>0</v>
      </c>
      <c r="S192" s="202">
        <v>0</v>
      </c>
      <c r="T192" s="203">
        <f>S192*H192</f>
        <v>0</v>
      </c>
      <c r="AR192" s="17" t="s">
        <v>143</v>
      </c>
      <c r="AT192" s="17" t="s">
        <v>138</v>
      </c>
      <c r="AU192" s="17" t="s">
        <v>81</v>
      </c>
      <c r="AY192" s="17" t="s">
        <v>135</v>
      </c>
      <c r="BE192" s="204">
        <f>IF(N192="základní",J192,0)</f>
        <v>0</v>
      </c>
      <c r="BF192" s="204">
        <f>IF(N192="snížená",J192,0)</f>
        <v>0</v>
      </c>
      <c r="BG192" s="204">
        <f>IF(N192="zákl. přenesená",J192,0)</f>
        <v>0</v>
      </c>
      <c r="BH192" s="204">
        <f>IF(N192="sníž. přenesená",J192,0)</f>
        <v>0</v>
      </c>
      <c r="BI192" s="204">
        <f>IF(N192="nulová",J192,0)</f>
        <v>0</v>
      </c>
      <c r="BJ192" s="17" t="s">
        <v>23</v>
      </c>
      <c r="BK192" s="204">
        <f>ROUND(I192*H192,2)</f>
        <v>0</v>
      </c>
      <c r="BL192" s="17" t="s">
        <v>143</v>
      </c>
      <c r="BM192" s="17" t="s">
        <v>299</v>
      </c>
    </row>
    <row r="193" spans="2:65" s="1" customFormat="1" x14ac:dyDescent="0.3">
      <c r="B193" s="34"/>
      <c r="C193" s="56"/>
      <c r="D193" s="205" t="s">
        <v>145</v>
      </c>
      <c r="E193" s="56"/>
      <c r="F193" s="206" t="s">
        <v>300</v>
      </c>
      <c r="G193" s="56"/>
      <c r="H193" s="56"/>
      <c r="I193" s="161"/>
      <c r="J193" s="56"/>
      <c r="K193" s="56"/>
      <c r="L193" s="54"/>
      <c r="M193" s="71"/>
      <c r="N193" s="35"/>
      <c r="O193" s="35"/>
      <c r="P193" s="35"/>
      <c r="Q193" s="35"/>
      <c r="R193" s="35"/>
      <c r="S193" s="35"/>
      <c r="T193" s="72"/>
      <c r="AT193" s="17" t="s">
        <v>145</v>
      </c>
      <c r="AU193" s="17" t="s">
        <v>81</v>
      </c>
    </row>
    <row r="194" spans="2:65" s="1" customFormat="1" ht="67.5" x14ac:dyDescent="0.3">
      <c r="B194" s="34"/>
      <c r="C194" s="56"/>
      <c r="D194" s="205" t="s">
        <v>146</v>
      </c>
      <c r="E194" s="56"/>
      <c r="F194" s="207" t="s">
        <v>301</v>
      </c>
      <c r="G194" s="56"/>
      <c r="H194" s="56"/>
      <c r="I194" s="161"/>
      <c r="J194" s="56"/>
      <c r="K194" s="56"/>
      <c r="L194" s="54"/>
      <c r="M194" s="71"/>
      <c r="N194" s="35"/>
      <c r="O194" s="35"/>
      <c r="P194" s="35"/>
      <c r="Q194" s="35"/>
      <c r="R194" s="35"/>
      <c r="S194" s="35"/>
      <c r="T194" s="72"/>
      <c r="AT194" s="17" t="s">
        <v>146</v>
      </c>
      <c r="AU194" s="17" t="s">
        <v>81</v>
      </c>
    </row>
    <row r="195" spans="2:65" s="12" customFormat="1" x14ac:dyDescent="0.3">
      <c r="B195" s="208"/>
      <c r="C195" s="209"/>
      <c r="D195" s="219" t="s">
        <v>148</v>
      </c>
      <c r="E195" s="220" t="s">
        <v>31</v>
      </c>
      <c r="F195" s="221" t="s">
        <v>302</v>
      </c>
      <c r="G195" s="209"/>
      <c r="H195" s="222">
        <v>5.1849999999999996</v>
      </c>
      <c r="I195" s="213"/>
      <c r="J195" s="209"/>
      <c r="K195" s="209"/>
      <c r="L195" s="214"/>
      <c r="M195" s="215"/>
      <c r="N195" s="216"/>
      <c r="O195" s="216"/>
      <c r="P195" s="216"/>
      <c r="Q195" s="216"/>
      <c r="R195" s="216"/>
      <c r="S195" s="216"/>
      <c r="T195" s="217"/>
      <c r="AT195" s="218" t="s">
        <v>148</v>
      </c>
      <c r="AU195" s="218" t="s">
        <v>81</v>
      </c>
      <c r="AV195" s="12" t="s">
        <v>81</v>
      </c>
      <c r="AW195" s="12" t="s">
        <v>38</v>
      </c>
      <c r="AX195" s="12" t="s">
        <v>75</v>
      </c>
      <c r="AY195" s="218" t="s">
        <v>135</v>
      </c>
    </row>
    <row r="196" spans="2:65" s="1" customFormat="1" ht="22.5" customHeight="1" x14ac:dyDescent="0.3">
      <c r="B196" s="34"/>
      <c r="C196" s="193" t="s">
        <v>303</v>
      </c>
      <c r="D196" s="193" t="s">
        <v>138</v>
      </c>
      <c r="E196" s="194" t="s">
        <v>304</v>
      </c>
      <c r="F196" s="195" t="s">
        <v>305</v>
      </c>
      <c r="G196" s="196" t="s">
        <v>280</v>
      </c>
      <c r="H196" s="197">
        <v>3.7480000000000002</v>
      </c>
      <c r="I196" s="198"/>
      <c r="J196" s="199">
        <f>ROUND(I196*H196,2)</f>
        <v>0</v>
      </c>
      <c r="K196" s="195" t="s">
        <v>142</v>
      </c>
      <c r="L196" s="54"/>
      <c r="M196" s="200" t="s">
        <v>31</v>
      </c>
      <c r="N196" s="201" t="s">
        <v>46</v>
      </c>
      <c r="O196" s="35"/>
      <c r="P196" s="202">
        <f>O196*H196</f>
        <v>0</v>
      </c>
      <c r="Q196" s="202">
        <v>0</v>
      </c>
      <c r="R196" s="202">
        <f>Q196*H196</f>
        <v>0</v>
      </c>
      <c r="S196" s="202">
        <v>0</v>
      </c>
      <c r="T196" s="203">
        <f>S196*H196</f>
        <v>0</v>
      </c>
      <c r="AR196" s="17" t="s">
        <v>143</v>
      </c>
      <c r="AT196" s="17" t="s">
        <v>138</v>
      </c>
      <c r="AU196" s="17" t="s">
        <v>81</v>
      </c>
      <c r="AY196" s="17" t="s">
        <v>135</v>
      </c>
      <c r="BE196" s="204">
        <f>IF(N196="základní",J196,0)</f>
        <v>0</v>
      </c>
      <c r="BF196" s="204">
        <f>IF(N196="snížená",J196,0)</f>
        <v>0</v>
      </c>
      <c r="BG196" s="204">
        <f>IF(N196="zákl. přenesená",J196,0)</f>
        <v>0</v>
      </c>
      <c r="BH196" s="204">
        <f>IF(N196="sníž. přenesená",J196,0)</f>
        <v>0</v>
      </c>
      <c r="BI196" s="204">
        <f>IF(N196="nulová",J196,0)</f>
        <v>0</v>
      </c>
      <c r="BJ196" s="17" t="s">
        <v>23</v>
      </c>
      <c r="BK196" s="204">
        <f>ROUND(I196*H196,2)</f>
        <v>0</v>
      </c>
      <c r="BL196" s="17" t="s">
        <v>143</v>
      </c>
      <c r="BM196" s="17" t="s">
        <v>306</v>
      </c>
    </row>
    <row r="197" spans="2:65" s="1" customFormat="1" x14ac:dyDescent="0.3">
      <c r="B197" s="34"/>
      <c r="C197" s="56"/>
      <c r="D197" s="205" t="s">
        <v>145</v>
      </c>
      <c r="E197" s="56"/>
      <c r="F197" s="206" t="s">
        <v>307</v>
      </c>
      <c r="G197" s="56"/>
      <c r="H197" s="56"/>
      <c r="I197" s="161"/>
      <c r="J197" s="56"/>
      <c r="K197" s="56"/>
      <c r="L197" s="54"/>
      <c r="M197" s="71"/>
      <c r="N197" s="35"/>
      <c r="O197" s="35"/>
      <c r="P197" s="35"/>
      <c r="Q197" s="35"/>
      <c r="R197" s="35"/>
      <c r="S197" s="35"/>
      <c r="T197" s="72"/>
      <c r="AT197" s="17" t="s">
        <v>145</v>
      </c>
      <c r="AU197" s="17" t="s">
        <v>81</v>
      </c>
    </row>
    <row r="198" spans="2:65" s="1" customFormat="1" ht="67.5" x14ac:dyDescent="0.3">
      <c r="B198" s="34"/>
      <c r="C198" s="56"/>
      <c r="D198" s="205" t="s">
        <v>146</v>
      </c>
      <c r="E198" s="56"/>
      <c r="F198" s="207" t="s">
        <v>301</v>
      </c>
      <c r="G198" s="56"/>
      <c r="H198" s="56"/>
      <c r="I198" s="161"/>
      <c r="J198" s="56"/>
      <c r="K198" s="56"/>
      <c r="L198" s="54"/>
      <c r="M198" s="71"/>
      <c r="N198" s="35"/>
      <c r="O198" s="35"/>
      <c r="P198" s="35"/>
      <c r="Q198" s="35"/>
      <c r="R198" s="35"/>
      <c r="S198" s="35"/>
      <c r="T198" s="72"/>
      <c r="AT198" s="17" t="s">
        <v>146</v>
      </c>
      <c r="AU198" s="17" t="s">
        <v>81</v>
      </c>
    </row>
    <row r="199" spans="2:65" s="12" customFormat="1" x14ac:dyDescent="0.3">
      <c r="B199" s="208"/>
      <c r="C199" s="209"/>
      <c r="D199" s="219" t="s">
        <v>148</v>
      </c>
      <c r="E199" s="220" t="s">
        <v>31</v>
      </c>
      <c r="F199" s="221" t="s">
        <v>308</v>
      </c>
      <c r="G199" s="209"/>
      <c r="H199" s="222">
        <v>3.7480000000000002</v>
      </c>
      <c r="I199" s="213"/>
      <c r="J199" s="209"/>
      <c r="K199" s="209"/>
      <c r="L199" s="214"/>
      <c r="M199" s="215"/>
      <c r="N199" s="216"/>
      <c r="O199" s="216"/>
      <c r="P199" s="216"/>
      <c r="Q199" s="216"/>
      <c r="R199" s="216"/>
      <c r="S199" s="216"/>
      <c r="T199" s="217"/>
      <c r="AT199" s="218" t="s">
        <v>148</v>
      </c>
      <c r="AU199" s="218" t="s">
        <v>81</v>
      </c>
      <c r="AV199" s="12" t="s">
        <v>81</v>
      </c>
      <c r="AW199" s="12" t="s">
        <v>38</v>
      </c>
      <c r="AX199" s="12" t="s">
        <v>75</v>
      </c>
      <c r="AY199" s="218" t="s">
        <v>135</v>
      </c>
    </row>
    <row r="200" spans="2:65" s="1" customFormat="1" ht="22.5" customHeight="1" x14ac:dyDescent="0.3">
      <c r="B200" s="34"/>
      <c r="C200" s="193" t="s">
        <v>309</v>
      </c>
      <c r="D200" s="193" t="s">
        <v>138</v>
      </c>
      <c r="E200" s="194" t="s">
        <v>310</v>
      </c>
      <c r="F200" s="195" t="s">
        <v>311</v>
      </c>
      <c r="G200" s="196" t="s">
        <v>280</v>
      </c>
      <c r="H200" s="197">
        <v>9.0999999999999998E-2</v>
      </c>
      <c r="I200" s="198"/>
      <c r="J200" s="199">
        <f>ROUND(I200*H200,2)</f>
        <v>0</v>
      </c>
      <c r="K200" s="195" t="s">
        <v>142</v>
      </c>
      <c r="L200" s="54"/>
      <c r="M200" s="200" t="s">
        <v>31</v>
      </c>
      <c r="N200" s="201" t="s">
        <v>46</v>
      </c>
      <c r="O200" s="35"/>
      <c r="P200" s="202">
        <f>O200*H200</f>
        <v>0</v>
      </c>
      <c r="Q200" s="202">
        <v>0</v>
      </c>
      <c r="R200" s="202">
        <f>Q200*H200</f>
        <v>0</v>
      </c>
      <c r="S200" s="202">
        <v>0</v>
      </c>
      <c r="T200" s="203">
        <f>S200*H200</f>
        <v>0</v>
      </c>
      <c r="AR200" s="17" t="s">
        <v>143</v>
      </c>
      <c r="AT200" s="17" t="s">
        <v>138</v>
      </c>
      <c r="AU200" s="17" t="s">
        <v>81</v>
      </c>
      <c r="AY200" s="17" t="s">
        <v>135</v>
      </c>
      <c r="BE200" s="204">
        <f>IF(N200="základní",J200,0)</f>
        <v>0</v>
      </c>
      <c r="BF200" s="204">
        <f>IF(N200="snížená",J200,0)</f>
        <v>0</v>
      </c>
      <c r="BG200" s="204">
        <f>IF(N200="zákl. přenesená",J200,0)</f>
        <v>0</v>
      </c>
      <c r="BH200" s="204">
        <f>IF(N200="sníž. přenesená",J200,0)</f>
        <v>0</v>
      </c>
      <c r="BI200" s="204">
        <f>IF(N200="nulová",J200,0)</f>
        <v>0</v>
      </c>
      <c r="BJ200" s="17" t="s">
        <v>23</v>
      </c>
      <c r="BK200" s="204">
        <f>ROUND(I200*H200,2)</f>
        <v>0</v>
      </c>
      <c r="BL200" s="17" t="s">
        <v>143</v>
      </c>
      <c r="BM200" s="17" t="s">
        <v>312</v>
      </c>
    </row>
    <row r="201" spans="2:65" s="1" customFormat="1" x14ac:dyDescent="0.3">
      <c r="B201" s="34"/>
      <c r="C201" s="56"/>
      <c r="D201" s="205" t="s">
        <v>145</v>
      </c>
      <c r="E201" s="56"/>
      <c r="F201" s="206" t="s">
        <v>313</v>
      </c>
      <c r="G201" s="56"/>
      <c r="H201" s="56"/>
      <c r="I201" s="161"/>
      <c r="J201" s="56"/>
      <c r="K201" s="56"/>
      <c r="L201" s="54"/>
      <c r="M201" s="71"/>
      <c r="N201" s="35"/>
      <c r="O201" s="35"/>
      <c r="P201" s="35"/>
      <c r="Q201" s="35"/>
      <c r="R201" s="35"/>
      <c r="S201" s="35"/>
      <c r="T201" s="72"/>
      <c r="AT201" s="17" t="s">
        <v>145</v>
      </c>
      <c r="AU201" s="17" t="s">
        <v>81</v>
      </c>
    </row>
    <row r="202" spans="2:65" s="1" customFormat="1" ht="67.5" x14ac:dyDescent="0.3">
      <c r="B202" s="34"/>
      <c r="C202" s="56"/>
      <c r="D202" s="205" t="s">
        <v>146</v>
      </c>
      <c r="E202" s="56"/>
      <c r="F202" s="207" t="s">
        <v>301</v>
      </c>
      <c r="G202" s="56"/>
      <c r="H202" s="56"/>
      <c r="I202" s="161"/>
      <c r="J202" s="56"/>
      <c r="K202" s="56"/>
      <c r="L202" s="54"/>
      <c r="M202" s="71"/>
      <c r="N202" s="35"/>
      <c r="O202" s="35"/>
      <c r="P202" s="35"/>
      <c r="Q202" s="35"/>
      <c r="R202" s="35"/>
      <c r="S202" s="35"/>
      <c r="T202" s="72"/>
      <c r="AT202" s="17" t="s">
        <v>146</v>
      </c>
      <c r="AU202" s="17" t="s">
        <v>81</v>
      </c>
    </row>
    <row r="203" spans="2:65" s="12" customFormat="1" x14ac:dyDescent="0.3">
      <c r="B203" s="208"/>
      <c r="C203" s="209"/>
      <c r="D203" s="219" t="s">
        <v>148</v>
      </c>
      <c r="E203" s="220" t="s">
        <v>31</v>
      </c>
      <c r="F203" s="221" t="s">
        <v>314</v>
      </c>
      <c r="G203" s="209"/>
      <c r="H203" s="222">
        <v>9.0999999999999998E-2</v>
      </c>
      <c r="I203" s="213"/>
      <c r="J203" s="209"/>
      <c r="K203" s="209"/>
      <c r="L203" s="214"/>
      <c r="M203" s="215"/>
      <c r="N203" s="216"/>
      <c r="O203" s="216"/>
      <c r="P203" s="216"/>
      <c r="Q203" s="216"/>
      <c r="R203" s="216"/>
      <c r="S203" s="216"/>
      <c r="T203" s="217"/>
      <c r="AT203" s="218" t="s">
        <v>148</v>
      </c>
      <c r="AU203" s="218" t="s">
        <v>81</v>
      </c>
      <c r="AV203" s="12" t="s">
        <v>81</v>
      </c>
      <c r="AW203" s="12" t="s">
        <v>38</v>
      </c>
      <c r="AX203" s="12" t="s">
        <v>75</v>
      </c>
      <c r="AY203" s="218" t="s">
        <v>135</v>
      </c>
    </row>
    <row r="204" spans="2:65" s="1" customFormat="1" ht="22.5" customHeight="1" x14ac:dyDescent="0.3">
      <c r="B204" s="34"/>
      <c r="C204" s="193" t="s">
        <v>315</v>
      </c>
      <c r="D204" s="193" t="s">
        <v>138</v>
      </c>
      <c r="E204" s="194" t="s">
        <v>316</v>
      </c>
      <c r="F204" s="195" t="s">
        <v>317</v>
      </c>
      <c r="G204" s="196" t="s">
        <v>280</v>
      </c>
      <c r="H204" s="197">
        <v>1.7949999999999999</v>
      </c>
      <c r="I204" s="198"/>
      <c r="J204" s="199">
        <f>ROUND(I204*H204,2)</f>
        <v>0</v>
      </c>
      <c r="K204" s="195" t="s">
        <v>142</v>
      </c>
      <c r="L204" s="54"/>
      <c r="M204" s="200" t="s">
        <v>31</v>
      </c>
      <c r="N204" s="201" t="s">
        <v>46</v>
      </c>
      <c r="O204" s="35"/>
      <c r="P204" s="202">
        <f>O204*H204</f>
        <v>0</v>
      </c>
      <c r="Q204" s="202">
        <v>0</v>
      </c>
      <c r="R204" s="202">
        <f>Q204*H204</f>
        <v>0</v>
      </c>
      <c r="S204" s="202">
        <v>0</v>
      </c>
      <c r="T204" s="203">
        <f>S204*H204</f>
        <v>0</v>
      </c>
      <c r="AR204" s="17" t="s">
        <v>143</v>
      </c>
      <c r="AT204" s="17" t="s">
        <v>138</v>
      </c>
      <c r="AU204" s="17" t="s">
        <v>81</v>
      </c>
      <c r="AY204" s="17" t="s">
        <v>135</v>
      </c>
      <c r="BE204" s="204">
        <f>IF(N204="základní",J204,0)</f>
        <v>0</v>
      </c>
      <c r="BF204" s="204">
        <f>IF(N204="snížená",J204,0)</f>
        <v>0</v>
      </c>
      <c r="BG204" s="204">
        <f>IF(N204="zákl. přenesená",J204,0)</f>
        <v>0</v>
      </c>
      <c r="BH204" s="204">
        <f>IF(N204="sníž. přenesená",J204,0)</f>
        <v>0</v>
      </c>
      <c r="BI204" s="204">
        <f>IF(N204="nulová",J204,0)</f>
        <v>0</v>
      </c>
      <c r="BJ204" s="17" t="s">
        <v>23</v>
      </c>
      <c r="BK204" s="204">
        <f>ROUND(I204*H204,2)</f>
        <v>0</v>
      </c>
      <c r="BL204" s="17" t="s">
        <v>143</v>
      </c>
      <c r="BM204" s="17" t="s">
        <v>318</v>
      </c>
    </row>
    <row r="205" spans="2:65" s="1" customFormat="1" x14ac:dyDescent="0.3">
      <c r="B205" s="34"/>
      <c r="C205" s="56"/>
      <c r="D205" s="205" t="s">
        <v>145</v>
      </c>
      <c r="E205" s="56"/>
      <c r="F205" s="206" t="s">
        <v>319</v>
      </c>
      <c r="G205" s="56"/>
      <c r="H205" s="56"/>
      <c r="I205" s="161"/>
      <c r="J205" s="56"/>
      <c r="K205" s="56"/>
      <c r="L205" s="54"/>
      <c r="M205" s="71"/>
      <c r="N205" s="35"/>
      <c r="O205" s="35"/>
      <c r="P205" s="35"/>
      <c r="Q205" s="35"/>
      <c r="R205" s="35"/>
      <c r="S205" s="35"/>
      <c r="T205" s="72"/>
      <c r="AT205" s="17" t="s">
        <v>145</v>
      </c>
      <c r="AU205" s="17" t="s">
        <v>81</v>
      </c>
    </row>
    <row r="206" spans="2:65" s="1" customFormat="1" ht="67.5" x14ac:dyDescent="0.3">
      <c r="B206" s="34"/>
      <c r="C206" s="56"/>
      <c r="D206" s="205" t="s">
        <v>146</v>
      </c>
      <c r="E206" s="56"/>
      <c r="F206" s="207" t="s">
        <v>301</v>
      </c>
      <c r="G206" s="56"/>
      <c r="H206" s="56"/>
      <c r="I206" s="161"/>
      <c r="J206" s="56"/>
      <c r="K206" s="56"/>
      <c r="L206" s="54"/>
      <c r="M206" s="71"/>
      <c r="N206" s="35"/>
      <c r="O206" s="35"/>
      <c r="P206" s="35"/>
      <c r="Q206" s="35"/>
      <c r="R206" s="35"/>
      <c r="S206" s="35"/>
      <c r="T206" s="72"/>
      <c r="AT206" s="17" t="s">
        <v>146</v>
      </c>
      <c r="AU206" s="17" t="s">
        <v>81</v>
      </c>
    </row>
    <row r="207" spans="2:65" s="12" customFormat="1" x14ac:dyDescent="0.3">
      <c r="B207" s="208"/>
      <c r="C207" s="209"/>
      <c r="D207" s="205" t="s">
        <v>148</v>
      </c>
      <c r="E207" s="210" t="s">
        <v>31</v>
      </c>
      <c r="F207" s="211" t="s">
        <v>320</v>
      </c>
      <c r="G207" s="209"/>
      <c r="H207" s="212">
        <v>1.7949999999999999</v>
      </c>
      <c r="I207" s="213"/>
      <c r="J207" s="209"/>
      <c r="K207" s="209"/>
      <c r="L207" s="214"/>
      <c r="M207" s="215"/>
      <c r="N207" s="216"/>
      <c r="O207" s="216"/>
      <c r="P207" s="216"/>
      <c r="Q207" s="216"/>
      <c r="R207" s="216"/>
      <c r="S207" s="216"/>
      <c r="T207" s="217"/>
      <c r="AT207" s="218" t="s">
        <v>148</v>
      </c>
      <c r="AU207" s="218" t="s">
        <v>81</v>
      </c>
      <c r="AV207" s="12" t="s">
        <v>81</v>
      </c>
      <c r="AW207" s="12" t="s">
        <v>38</v>
      </c>
      <c r="AX207" s="12" t="s">
        <v>75</v>
      </c>
      <c r="AY207" s="218" t="s">
        <v>135</v>
      </c>
    </row>
    <row r="208" spans="2:65" s="11" customFormat="1" ht="29.85" customHeight="1" x14ac:dyDescent="0.3">
      <c r="B208" s="176"/>
      <c r="C208" s="177"/>
      <c r="D208" s="190" t="s">
        <v>74</v>
      </c>
      <c r="E208" s="191" t="s">
        <v>321</v>
      </c>
      <c r="F208" s="191" t="s">
        <v>322</v>
      </c>
      <c r="G208" s="177"/>
      <c r="H208" s="177"/>
      <c r="I208" s="180"/>
      <c r="J208" s="192">
        <f>BK208</f>
        <v>0</v>
      </c>
      <c r="K208" s="177"/>
      <c r="L208" s="182"/>
      <c r="M208" s="183"/>
      <c r="N208" s="184"/>
      <c r="O208" s="184"/>
      <c r="P208" s="185">
        <f>SUM(P209:P211)</f>
        <v>0</v>
      </c>
      <c r="Q208" s="184"/>
      <c r="R208" s="185">
        <f>SUM(R209:R211)</f>
        <v>0</v>
      </c>
      <c r="S208" s="184"/>
      <c r="T208" s="186">
        <f>SUM(T209:T211)</f>
        <v>0</v>
      </c>
      <c r="AR208" s="187" t="s">
        <v>23</v>
      </c>
      <c r="AT208" s="188" t="s">
        <v>74</v>
      </c>
      <c r="AU208" s="188" t="s">
        <v>23</v>
      </c>
      <c r="AY208" s="187" t="s">
        <v>135</v>
      </c>
      <c r="BK208" s="189">
        <f>SUM(BK209:BK211)</f>
        <v>0</v>
      </c>
    </row>
    <row r="209" spans="2:65" s="1" customFormat="1" ht="22.5" customHeight="1" x14ac:dyDescent="0.3">
      <c r="B209" s="34"/>
      <c r="C209" s="193" t="s">
        <v>323</v>
      </c>
      <c r="D209" s="193" t="s">
        <v>138</v>
      </c>
      <c r="E209" s="194" t="s">
        <v>324</v>
      </c>
      <c r="F209" s="195" t="s">
        <v>325</v>
      </c>
      <c r="G209" s="196" t="s">
        <v>280</v>
      </c>
      <c r="H209" s="197">
        <v>2.0870000000000002</v>
      </c>
      <c r="I209" s="198"/>
      <c r="J209" s="199">
        <f>ROUND(I209*H209,2)</f>
        <v>0</v>
      </c>
      <c r="K209" s="195" t="s">
        <v>142</v>
      </c>
      <c r="L209" s="54"/>
      <c r="M209" s="200" t="s">
        <v>31</v>
      </c>
      <c r="N209" s="201" t="s">
        <v>46</v>
      </c>
      <c r="O209" s="35"/>
      <c r="P209" s="202">
        <f>O209*H209</f>
        <v>0</v>
      </c>
      <c r="Q209" s="202">
        <v>0</v>
      </c>
      <c r="R209" s="202">
        <f>Q209*H209</f>
        <v>0</v>
      </c>
      <c r="S209" s="202">
        <v>0</v>
      </c>
      <c r="T209" s="203">
        <f>S209*H209</f>
        <v>0</v>
      </c>
      <c r="AR209" s="17" t="s">
        <v>143</v>
      </c>
      <c r="AT209" s="17" t="s">
        <v>138</v>
      </c>
      <c r="AU209" s="17" t="s">
        <v>81</v>
      </c>
      <c r="AY209" s="17" t="s">
        <v>135</v>
      </c>
      <c r="BE209" s="204">
        <f>IF(N209="základní",J209,0)</f>
        <v>0</v>
      </c>
      <c r="BF209" s="204">
        <f>IF(N209="snížená",J209,0)</f>
        <v>0</v>
      </c>
      <c r="BG209" s="204">
        <f>IF(N209="zákl. přenesená",J209,0)</f>
        <v>0</v>
      </c>
      <c r="BH209" s="204">
        <f>IF(N209="sníž. přenesená",J209,0)</f>
        <v>0</v>
      </c>
      <c r="BI209" s="204">
        <f>IF(N209="nulová",J209,0)</f>
        <v>0</v>
      </c>
      <c r="BJ209" s="17" t="s">
        <v>23</v>
      </c>
      <c r="BK209" s="204">
        <f>ROUND(I209*H209,2)</f>
        <v>0</v>
      </c>
      <c r="BL209" s="17" t="s">
        <v>143</v>
      </c>
      <c r="BM209" s="17" t="s">
        <v>326</v>
      </c>
    </row>
    <row r="210" spans="2:65" s="1" customFormat="1" ht="40.5" x14ac:dyDescent="0.3">
      <c r="B210" s="34"/>
      <c r="C210" s="56"/>
      <c r="D210" s="205" t="s">
        <v>145</v>
      </c>
      <c r="E210" s="56"/>
      <c r="F210" s="206" t="s">
        <v>327</v>
      </c>
      <c r="G210" s="56"/>
      <c r="H210" s="56"/>
      <c r="I210" s="161"/>
      <c r="J210" s="56"/>
      <c r="K210" s="56"/>
      <c r="L210" s="54"/>
      <c r="M210" s="71"/>
      <c r="N210" s="35"/>
      <c r="O210" s="35"/>
      <c r="P210" s="35"/>
      <c r="Q210" s="35"/>
      <c r="R210" s="35"/>
      <c r="S210" s="35"/>
      <c r="T210" s="72"/>
      <c r="AT210" s="17" t="s">
        <v>145</v>
      </c>
      <c r="AU210" s="17" t="s">
        <v>81</v>
      </c>
    </row>
    <row r="211" spans="2:65" s="1" customFormat="1" ht="81" x14ac:dyDescent="0.3">
      <c r="B211" s="34"/>
      <c r="C211" s="56"/>
      <c r="D211" s="205" t="s">
        <v>146</v>
      </c>
      <c r="E211" s="56"/>
      <c r="F211" s="207" t="s">
        <v>328</v>
      </c>
      <c r="G211" s="56"/>
      <c r="H211" s="56"/>
      <c r="I211" s="161"/>
      <c r="J211" s="56"/>
      <c r="K211" s="56"/>
      <c r="L211" s="54"/>
      <c r="M211" s="71"/>
      <c r="N211" s="35"/>
      <c r="O211" s="35"/>
      <c r="P211" s="35"/>
      <c r="Q211" s="35"/>
      <c r="R211" s="35"/>
      <c r="S211" s="35"/>
      <c r="T211" s="72"/>
      <c r="AT211" s="17" t="s">
        <v>146</v>
      </c>
      <c r="AU211" s="17" t="s">
        <v>81</v>
      </c>
    </row>
    <row r="212" spans="2:65" s="11" customFormat="1" ht="37.35" customHeight="1" x14ac:dyDescent="0.35">
      <c r="B212" s="176"/>
      <c r="C212" s="177"/>
      <c r="D212" s="178" t="s">
        <v>74</v>
      </c>
      <c r="E212" s="179" t="s">
        <v>329</v>
      </c>
      <c r="F212" s="179" t="s">
        <v>330</v>
      </c>
      <c r="G212" s="177"/>
      <c r="H212" s="177"/>
      <c r="I212" s="180"/>
      <c r="J212" s="181">
        <f>BK212</f>
        <v>0</v>
      </c>
      <c r="K212" s="177"/>
      <c r="L212" s="182"/>
      <c r="M212" s="183"/>
      <c r="N212" s="184"/>
      <c r="O212" s="184"/>
      <c r="P212" s="185">
        <f>P213+P216+P259+P276+P283+P313+P330</f>
        <v>0</v>
      </c>
      <c r="Q212" s="184"/>
      <c r="R212" s="185">
        <f>R213+R216+R259+R276+R283+R313+R330</f>
        <v>5.2733439950000003</v>
      </c>
      <c r="S212" s="184"/>
      <c r="T212" s="186">
        <f>T213+T216+T259+T276+T283+T313+T330</f>
        <v>0.93299851000000011</v>
      </c>
      <c r="AR212" s="187" t="s">
        <v>81</v>
      </c>
      <c r="AT212" s="188" t="s">
        <v>74</v>
      </c>
      <c r="AU212" s="188" t="s">
        <v>75</v>
      </c>
      <c r="AY212" s="187" t="s">
        <v>135</v>
      </c>
      <c r="BK212" s="189">
        <f>BK213+BK216+BK259+BK276+BK283+BK313+BK330</f>
        <v>0</v>
      </c>
    </row>
    <row r="213" spans="2:65" s="11" customFormat="1" ht="19.899999999999999" customHeight="1" x14ac:dyDescent="0.3">
      <c r="B213" s="176"/>
      <c r="C213" s="177"/>
      <c r="D213" s="190" t="s">
        <v>74</v>
      </c>
      <c r="E213" s="191" t="s">
        <v>331</v>
      </c>
      <c r="F213" s="191" t="s">
        <v>332</v>
      </c>
      <c r="G213" s="177"/>
      <c r="H213" s="177"/>
      <c r="I213" s="180"/>
      <c r="J213" s="192">
        <f>BK213</f>
        <v>0</v>
      </c>
      <c r="K213" s="177"/>
      <c r="L213" s="182"/>
      <c r="M213" s="183"/>
      <c r="N213" s="184"/>
      <c r="O213" s="184"/>
      <c r="P213" s="185">
        <f>SUM(P214:P215)</f>
        <v>0</v>
      </c>
      <c r="Q213" s="184"/>
      <c r="R213" s="185">
        <f>SUM(R214:R215)</f>
        <v>0</v>
      </c>
      <c r="S213" s="184"/>
      <c r="T213" s="186">
        <f>SUM(T214:T215)</f>
        <v>0.04</v>
      </c>
      <c r="AR213" s="187" t="s">
        <v>81</v>
      </c>
      <c r="AT213" s="188" t="s">
        <v>74</v>
      </c>
      <c r="AU213" s="188" t="s">
        <v>23</v>
      </c>
      <c r="AY213" s="187" t="s">
        <v>135</v>
      </c>
      <c r="BK213" s="189">
        <f>SUM(BK214:BK215)</f>
        <v>0</v>
      </c>
    </row>
    <row r="214" spans="2:65" s="1" customFormat="1" ht="22.5" customHeight="1" x14ac:dyDescent="0.3">
      <c r="B214" s="34"/>
      <c r="C214" s="193" t="s">
        <v>333</v>
      </c>
      <c r="D214" s="193" t="s">
        <v>138</v>
      </c>
      <c r="E214" s="194" t="s">
        <v>334</v>
      </c>
      <c r="F214" s="195" t="s">
        <v>335</v>
      </c>
      <c r="G214" s="196" t="s">
        <v>241</v>
      </c>
      <c r="H214" s="197">
        <v>1</v>
      </c>
      <c r="I214" s="198"/>
      <c r="J214" s="199">
        <f>ROUND(I214*H214,2)</f>
        <v>0</v>
      </c>
      <c r="K214" s="195" t="s">
        <v>31</v>
      </c>
      <c r="L214" s="54"/>
      <c r="M214" s="200" t="s">
        <v>31</v>
      </c>
      <c r="N214" s="201" t="s">
        <v>46</v>
      </c>
      <c r="O214" s="35"/>
      <c r="P214" s="202">
        <f>O214*H214</f>
        <v>0</v>
      </c>
      <c r="Q214" s="202">
        <v>0</v>
      </c>
      <c r="R214" s="202">
        <f>Q214*H214</f>
        <v>0</v>
      </c>
      <c r="S214" s="202">
        <v>0.04</v>
      </c>
      <c r="T214" s="203">
        <f>S214*H214</f>
        <v>0.04</v>
      </c>
      <c r="AR214" s="17" t="s">
        <v>250</v>
      </c>
      <c r="AT214" s="17" t="s">
        <v>138</v>
      </c>
      <c r="AU214" s="17" t="s">
        <v>81</v>
      </c>
      <c r="AY214" s="17" t="s">
        <v>135</v>
      </c>
      <c r="BE214" s="204">
        <f>IF(N214="základní",J214,0)</f>
        <v>0</v>
      </c>
      <c r="BF214" s="204">
        <f>IF(N214="snížená",J214,0)</f>
        <v>0</v>
      </c>
      <c r="BG214" s="204">
        <f>IF(N214="zákl. přenesená",J214,0)</f>
        <v>0</v>
      </c>
      <c r="BH214" s="204">
        <f>IF(N214="sníž. přenesená",J214,0)</f>
        <v>0</v>
      </c>
      <c r="BI214" s="204">
        <f>IF(N214="nulová",J214,0)</f>
        <v>0</v>
      </c>
      <c r="BJ214" s="17" t="s">
        <v>23</v>
      </c>
      <c r="BK214" s="204">
        <f>ROUND(I214*H214,2)</f>
        <v>0</v>
      </c>
      <c r="BL214" s="17" t="s">
        <v>250</v>
      </c>
      <c r="BM214" s="17" t="s">
        <v>336</v>
      </c>
    </row>
    <row r="215" spans="2:65" s="1" customFormat="1" x14ac:dyDescent="0.3">
      <c r="B215" s="34"/>
      <c r="C215" s="56"/>
      <c r="D215" s="205" t="s">
        <v>145</v>
      </c>
      <c r="E215" s="56"/>
      <c r="F215" s="206" t="s">
        <v>335</v>
      </c>
      <c r="G215" s="56"/>
      <c r="H215" s="56"/>
      <c r="I215" s="161"/>
      <c r="J215" s="56"/>
      <c r="K215" s="56"/>
      <c r="L215" s="54"/>
      <c r="M215" s="71"/>
      <c r="N215" s="35"/>
      <c r="O215" s="35"/>
      <c r="P215" s="35"/>
      <c r="Q215" s="35"/>
      <c r="R215" s="35"/>
      <c r="S215" s="35"/>
      <c r="T215" s="72"/>
      <c r="AT215" s="17" t="s">
        <v>145</v>
      </c>
      <c r="AU215" s="17" t="s">
        <v>81</v>
      </c>
    </row>
    <row r="216" spans="2:65" s="11" customFormat="1" ht="29.85" customHeight="1" x14ac:dyDescent="0.3">
      <c r="B216" s="176"/>
      <c r="C216" s="177"/>
      <c r="D216" s="190" t="s">
        <v>74</v>
      </c>
      <c r="E216" s="191" t="s">
        <v>337</v>
      </c>
      <c r="F216" s="191" t="s">
        <v>338</v>
      </c>
      <c r="G216" s="177"/>
      <c r="H216" s="177"/>
      <c r="I216" s="180"/>
      <c r="J216" s="192">
        <f>BK216</f>
        <v>0</v>
      </c>
      <c r="K216" s="177"/>
      <c r="L216" s="182"/>
      <c r="M216" s="183"/>
      <c r="N216" s="184"/>
      <c r="O216" s="184"/>
      <c r="P216" s="185">
        <f>SUM(P217:P258)</f>
        <v>0</v>
      </c>
      <c r="Q216" s="184"/>
      <c r="R216" s="185">
        <f>SUM(R217:R258)</f>
        <v>4.3965680300000001</v>
      </c>
      <c r="S216" s="184"/>
      <c r="T216" s="186">
        <f>SUM(T217:T258)</f>
        <v>0</v>
      </c>
      <c r="AR216" s="187" t="s">
        <v>81</v>
      </c>
      <c r="AT216" s="188" t="s">
        <v>74</v>
      </c>
      <c r="AU216" s="188" t="s">
        <v>23</v>
      </c>
      <c r="AY216" s="187" t="s">
        <v>135</v>
      </c>
      <c r="BK216" s="189">
        <f>SUM(BK217:BK258)</f>
        <v>0</v>
      </c>
    </row>
    <row r="217" spans="2:65" s="1" customFormat="1" ht="22.5" customHeight="1" x14ac:dyDescent="0.3">
      <c r="B217" s="34"/>
      <c r="C217" s="193" t="s">
        <v>339</v>
      </c>
      <c r="D217" s="193" t="s">
        <v>138</v>
      </c>
      <c r="E217" s="194" t="s">
        <v>340</v>
      </c>
      <c r="F217" s="195" t="s">
        <v>341</v>
      </c>
      <c r="G217" s="196" t="s">
        <v>141</v>
      </c>
      <c r="H217" s="197">
        <v>0.99</v>
      </c>
      <c r="I217" s="198"/>
      <c r="J217" s="199">
        <f>ROUND(I217*H217,2)</f>
        <v>0</v>
      </c>
      <c r="K217" s="195" t="s">
        <v>31</v>
      </c>
      <c r="L217" s="54"/>
      <c r="M217" s="200" t="s">
        <v>31</v>
      </c>
      <c r="N217" s="201" t="s">
        <v>46</v>
      </c>
      <c r="O217" s="35"/>
      <c r="P217" s="202">
        <f>O217*H217</f>
        <v>0</v>
      </c>
      <c r="Q217" s="202">
        <v>6.547E-2</v>
      </c>
      <c r="R217" s="202">
        <f>Q217*H217</f>
        <v>6.4815300000000006E-2</v>
      </c>
      <c r="S217" s="202">
        <v>0</v>
      </c>
      <c r="T217" s="203">
        <f>S217*H217</f>
        <v>0</v>
      </c>
      <c r="AR217" s="17" t="s">
        <v>250</v>
      </c>
      <c r="AT217" s="17" t="s">
        <v>138</v>
      </c>
      <c r="AU217" s="17" t="s">
        <v>81</v>
      </c>
      <c r="AY217" s="17" t="s">
        <v>135</v>
      </c>
      <c r="BE217" s="204">
        <f>IF(N217="základní",J217,0)</f>
        <v>0</v>
      </c>
      <c r="BF217" s="204">
        <f>IF(N217="snížená",J217,0)</f>
        <v>0</v>
      </c>
      <c r="BG217" s="204">
        <f>IF(N217="zákl. přenesená",J217,0)</f>
        <v>0</v>
      </c>
      <c r="BH217" s="204">
        <f>IF(N217="sníž. přenesená",J217,0)</f>
        <v>0</v>
      </c>
      <c r="BI217" s="204">
        <f>IF(N217="nulová",J217,0)</f>
        <v>0</v>
      </c>
      <c r="BJ217" s="17" t="s">
        <v>23</v>
      </c>
      <c r="BK217" s="204">
        <f>ROUND(I217*H217,2)</f>
        <v>0</v>
      </c>
      <c r="BL217" s="17" t="s">
        <v>250</v>
      </c>
      <c r="BM217" s="17" t="s">
        <v>342</v>
      </c>
    </row>
    <row r="218" spans="2:65" s="1" customFormat="1" x14ac:dyDescent="0.3">
      <c r="B218" s="34"/>
      <c r="C218" s="56"/>
      <c r="D218" s="205" t="s">
        <v>145</v>
      </c>
      <c r="E218" s="56"/>
      <c r="F218" s="206" t="s">
        <v>341</v>
      </c>
      <c r="G218" s="56"/>
      <c r="H218" s="56"/>
      <c r="I218" s="161"/>
      <c r="J218" s="56"/>
      <c r="K218" s="56"/>
      <c r="L218" s="54"/>
      <c r="M218" s="71"/>
      <c r="N218" s="35"/>
      <c r="O218" s="35"/>
      <c r="P218" s="35"/>
      <c r="Q218" s="35"/>
      <c r="R218" s="35"/>
      <c r="S218" s="35"/>
      <c r="T218" s="72"/>
      <c r="AT218" s="17" t="s">
        <v>145</v>
      </c>
      <c r="AU218" s="17" t="s">
        <v>81</v>
      </c>
    </row>
    <row r="219" spans="2:65" s="12" customFormat="1" x14ac:dyDescent="0.3">
      <c r="B219" s="208"/>
      <c r="C219" s="209"/>
      <c r="D219" s="219" t="s">
        <v>148</v>
      </c>
      <c r="E219" s="220" t="s">
        <v>31</v>
      </c>
      <c r="F219" s="221" t="s">
        <v>168</v>
      </c>
      <c r="G219" s="209"/>
      <c r="H219" s="222">
        <v>0.99</v>
      </c>
      <c r="I219" s="213"/>
      <c r="J219" s="209"/>
      <c r="K219" s="209"/>
      <c r="L219" s="214"/>
      <c r="M219" s="215"/>
      <c r="N219" s="216"/>
      <c r="O219" s="216"/>
      <c r="P219" s="216"/>
      <c r="Q219" s="216"/>
      <c r="R219" s="216"/>
      <c r="S219" s="216"/>
      <c r="T219" s="217"/>
      <c r="AT219" s="218" t="s">
        <v>148</v>
      </c>
      <c r="AU219" s="218" t="s">
        <v>81</v>
      </c>
      <c r="AV219" s="12" t="s">
        <v>81</v>
      </c>
      <c r="AW219" s="12" t="s">
        <v>38</v>
      </c>
      <c r="AX219" s="12" t="s">
        <v>75</v>
      </c>
      <c r="AY219" s="218" t="s">
        <v>135</v>
      </c>
    </row>
    <row r="220" spans="2:65" s="1" customFormat="1" ht="31.5" customHeight="1" x14ac:dyDescent="0.3">
      <c r="B220" s="34"/>
      <c r="C220" s="193" t="s">
        <v>343</v>
      </c>
      <c r="D220" s="193" t="s">
        <v>138</v>
      </c>
      <c r="E220" s="194" t="s">
        <v>344</v>
      </c>
      <c r="F220" s="195" t="s">
        <v>345</v>
      </c>
      <c r="G220" s="196" t="s">
        <v>141</v>
      </c>
      <c r="H220" s="197">
        <v>9.8510000000000009</v>
      </c>
      <c r="I220" s="198"/>
      <c r="J220" s="199">
        <f>ROUND(I220*H220,2)</f>
        <v>0</v>
      </c>
      <c r="K220" s="195" t="s">
        <v>31</v>
      </c>
      <c r="L220" s="54"/>
      <c r="M220" s="200" t="s">
        <v>31</v>
      </c>
      <c r="N220" s="201" t="s">
        <v>46</v>
      </c>
      <c r="O220" s="35"/>
      <c r="P220" s="202">
        <f>O220*H220</f>
        <v>0</v>
      </c>
      <c r="Q220" s="202">
        <v>4.9110000000000001E-2</v>
      </c>
      <c r="R220" s="202">
        <f>Q220*H220</f>
        <v>0.48378261000000006</v>
      </c>
      <c r="S220" s="202">
        <v>0</v>
      </c>
      <c r="T220" s="203">
        <f>S220*H220</f>
        <v>0</v>
      </c>
      <c r="AR220" s="17" t="s">
        <v>250</v>
      </c>
      <c r="AT220" s="17" t="s">
        <v>138</v>
      </c>
      <c r="AU220" s="17" t="s">
        <v>81</v>
      </c>
      <c r="AY220" s="17" t="s">
        <v>135</v>
      </c>
      <c r="BE220" s="204">
        <f>IF(N220="základní",J220,0)</f>
        <v>0</v>
      </c>
      <c r="BF220" s="204">
        <f>IF(N220="snížená",J220,0)</f>
        <v>0</v>
      </c>
      <c r="BG220" s="204">
        <f>IF(N220="zákl. přenesená",J220,0)</f>
        <v>0</v>
      </c>
      <c r="BH220" s="204">
        <f>IF(N220="sníž. přenesená",J220,0)</f>
        <v>0</v>
      </c>
      <c r="BI220" s="204">
        <f>IF(N220="nulová",J220,0)</f>
        <v>0</v>
      </c>
      <c r="BJ220" s="17" t="s">
        <v>23</v>
      </c>
      <c r="BK220" s="204">
        <f>ROUND(I220*H220,2)</f>
        <v>0</v>
      </c>
      <c r="BL220" s="17" t="s">
        <v>250</v>
      </c>
      <c r="BM220" s="17" t="s">
        <v>346</v>
      </c>
    </row>
    <row r="221" spans="2:65" s="1" customFormat="1" x14ac:dyDescent="0.3">
      <c r="B221" s="34"/>
      <c r="C221" s="56"/>
      <c r="D221" s="205" t="s">
        <v>145</v>
      </c>
      <c r="E221" s="56"/>
      <c r="F221" s="206" t="s">
        <v>345</v>
      </c>
      <c r="G221" s="56"/>
      <c r="H221" s="56"/>
      <c r="I221" s="161"/>
      <c r="J221" s="56"/>
      <c r="K221" s="56"/>
      <c r="L221" s="54"/>
      <c r="M221" s="71"/>
      <c r="N221" s="35"/>
      <c r="O221" s="35"/>
      <c r="P221" s="35"/>
      <c r="Q221" s="35"/>
      <c r="R221" s="35"/>
      <c r="S221" s="35"/>
      <c r="T221" s="72"/>
      <c r="AT221" s="17" t="s">
        <v>145</v>
      </c>
      <c r="AU221" s="17" t="s">
        <v>81</v>
      </c>
    </row>
    <row r="222" spans="2:65" s="12" customFormat="1" x14ac:dyDescent="0.3">
      <c r="B222" s="208"/>
      <c r="C222" s="209"/>
      <c r="D222" s="205" t="s">
        <v>148</v>
      </c>
      <c r="E222" s="210" t="s">
        <v>31</v>
      </c>
      <c r="F222" s="211" t="s">
        <v>347</v>
      </c>
      <c r="G222" s="209"/>
      <c r="H222" s="212">
        <v>11.659000000000001</v>
      </c>
      <c r="I222" s="213"/>
      <c r="J222" s="209"/>
      <c r="K222" s="209"/>
      <c r="L222" s="214"/>
      <c r="M222" s="215"/>
      <c r="N222" s="216"/>
      <c r="O222" s="216"/>
      <c r="P222" s="216"/>
      <c r="Q222" s="216"/>
      <c r="R222" s="216"/>
      <c r="S222" s="216"/>
      <c r="T222" s="217"/>
      <c r="AT222" s="218" t="s">
        <v>148</v>
      </c>
      <c r="AU222" s="218" t="s">
        <v>81</v>
      </c>
      <c r="AV222" s="12" t="s">
        <v>81</v>
      </c>
      <c r="AW222" s="12" t="s">
        <v>38</v>
      </c>
      <c r="AX222" s="12" t="s">
        <v>75</v>
      </c>
      <c r="AY222" s="218" t="s">
        <v>135</v>
      </c>
    </row>
    <row r="223" spans="2:65" s="12" customFormat="1" x14ac:dyDescent="0.3">
      <c r="B223" s="208"/>
      <c r="C223" s="209"/>
      <c r="D223" s="219" t="s">
        <v>148</v>
      </c>
      <c r="E223" s="220" t="s">
        <v>31</v>
      </c>
      <c r="F223" s="221" t="s">
        <v>348</v>
      </c>
      <c r="G223" s="209"/>
      <c r="H223" s="222">
        <v>-1.8080000000000001</v>
      </c>
      <c r="I223" s="213"/>
      <c r="J223" s="209"/>
      <c r="K223" s="209"/>
      <c r="L223" s="214"/>
      <c r="M223" s="215"/>
      <c r="N223" s="216"/>
      <c r="O223" s="216"/>
      <c r="P223" s="216"/>
      <c r="Q223" s="216"/>
      <c r="R223" s="216"/>
      <c r="S223" s="216"/>
      <c r="T223" s="217"/>
      <c r="AT223" s="218" t="s">
        <v>148</v>
      </c>
      <c r="AU223" s="218" t="s">
        <v>81</v>
      </c>
      <c r="AV223" s="12" t="s">
        <v>81</v>
      </c>
      <c r="AW223" s="12" t="s">
        <v>38</v>
      </c>
      <c r="AX223" s="12" t="s">
        <v>75</v>
      </c>
      <c r="AY223" s="218" t="s">
        <v>135</v>
      </c>
    </row>
    <row r="224" spans="2:65" s="1" customFormat="1" ht="22.5" customHeight="1" x14ac:dyDescent="0.3">
      <c r="B224" s="34"/>
      <c r="C224" s="193" t="s">
        <v>349</v>
      </c>
      <c r="D224" s="193" t="s">
        <v>138</v>
      </c>
      <c r="E224" s="194" t="s">
        <v>350</v>
      </c>
      <c r="F224" s="195" t="s">
        <v>351</v>
      </c>
      <c r="G224" s="196" t="s">
        <v>141</v>
      </c>
      <c r="H224" s="197">
        <v>19.702000000000002</v>
      </c>
      <c r="I224" s="198"/>
      <c r="J224" s="199">
        <f>ROUND(I224*H224,2)</f>
        <v>0</v>
      </c>
      <c r="K224" s="195" t="s">
        <v>142</v>
      </c>
      <c r="L224" s="54"/>
      <c r="M224" s="200" t="s">
        <v>31</v>
      </c>
      <c r="N224" s="201" t="s">
        <v>46</v>
      </c>
      <c r="O224" s="35"/>
      <c r="P224" s="202">
        <f>O224*H224</f>
        <v>0</v>
      </c>
      <c r="Q224" s="202">
        <v>1E-4</v>
      </c>
      <c r="R224" s="202">
        <f>Q224*H224</f>
        <v>1.9702000000000001E-3</v>
      </c>
      <c r="S224" s="202">
        <v>0</v>
      </c>
      <c r="T224" s="203">
        <f>S224*H224</f>
        <v>0</v>
      </c>
      <c r="AR224" s="17" t="s">
        <v>250</v>
      </c>
      <c r="AT224" s="17" t="s">
        <v>138</v>
      </c>
      <c r="AU224" s="17" t="s">
        <v>81</v>
      </c>
      <c r="AY224" s="17" t="s">
        <v>135</v>
      </c>
      <c r="BE224" s="204">
        <f>IF(N224="základní",J224,0)</f>
        <v>0</v>
      </c>
      <c r="BF224" s="204">
        <f>IF(N224="snížená",J224,0)</f>
        <v>0</v>
      </c>
      <c r="BG224" s="204">
        <f>IF(N224="zákl. přenesená",J224,0)</f>
        <v>0</v>
      </c>
      <c r="BH224" s="204">
        <f>IF(N224="sníž. přenesená",J224,0)</f>
        <v>0</v>
      </c>
      <c r="BI224" s="204">
        <f>IF(N224="nulová",J224,0)</f>
        <v>0</v>
      </c>
      <c r="BJ224" s="17" t="s">
        <v>23</v>
      </c>
      <c r="BK224" s="204">
        <f>ROUND(I224*H224,2)</f>
        <v>0</v>
      </c>
      <c r="BL224" s="17" t="s">
        <v>250</v>
      </c>
      <c r="BM224" s="17" t="s">
        <v>352</v>
      </c>
    </row>
    <row r="225" spans="2:65" s="1" customFormat="1" ht="27" x14ac:dyDescent="0.3">
      <c r="B225" s="34"/>
      <c r="C225" s="56"/>
      <c r="D225" s="205" t="s">
        <v>145</v>
      </c>
      <c r="E225" s="56"/>
      <c r="F225" s="206" t="s">
        <v>353</v>
      </c>
      <c r="G225" s="56"/>
      <c r="H225" s="56"/>
      <c r="I225" s="161"/>
      <c r="J225" s="56"/>
      <c r="K225" s="56"/>
      <c r="L225" s="54"/>
      <c r="M225" s="71"/>
      <c r="N225" s="35"/>
      <c r="O225" s="35"/>
      <c r="P225" s="35"/>
      <c r="Q225" s="35"/>
      <c r="R225" s="35"/>
      <c r="S225" s="35"/>
      <c r="T225" s="72"/>
      <c r="AT225" s="17" t="s">
        <v>145</v>
      </c>
      <c r="AU225" s="17" t="s">
        <v>81</v>
      </c>
    </row>
    <row r="226" spans="2:65" s="1" customFormat="1" ht="162" x14ac:dyDescent="0.3">
      <c r="B226" s="34"/>
      <c r="C226" s="56"/>
      <c r="D226" s="205" t="s">
        <v>146</v>
      </c>
      <c r="E226" s="56"/>
      <c r="F226" s="207" t="s">
        <v>354</v>
      </c>
      <c r="G226" s="56"/>
      <c r="H226" s="56"/>
      <c r="I226" s="161"/>
      <c r="J226" s="56"/>
      <c r="K226" s="56"/>
      <c r="L226" s="54"/>
      <c r="M226" s="71"/>
      <c r="N226" s="35"/>
      <c r="O226" s="35"/>
      <c r="P226" s="35"/>
      <c r="Q226" s="35"/>
      <c r="R226" s="35"/>
      <c r="S226" s="35"/>
      <c r="T226" s="72"/>
      <c r="AT226" s="17" t="s">
        <v>146</v>
      </c>
      <c r="AU226" s="17" t="s">
        <v>81</v>
      </c>
    </row>
    <row r="227" spans="2:65" s="12" customFormat="1" x14ac:dyDescent="0.3">
      <c r="B227" s="208"/>
      <c r="C227" s="209"/>
      <c r="D227" s="205" t="s">
        <v>148</v>
      </c>
      <c r="E227" s="210" t="s">
        <v>31</v>
      </c>
      <c r="F227" s="211" t="s">
        <v>165</v>
      </c>
      <c r="G227" s="209"/>
      <c r="H227" s="212">
        <v>23.318999999999999</v>
      </c>
      <c r="I227" s="213"/>
      <c r="J227" s="209"/>
      <c r="K227" s="209"/>
      <c r="L227" s="214"/>
      <c r="M227" s="215"/>
      <c r="N227" s="216"/>
      <c r="O227" s="216"/>
      <c r="P227" s="216"/>
      <c r="Q227" s="216"/>
      <c r="R227" s="216"/>
      <c r="S227" s="216"/>
      <c r="T227" s="217"/>
      <c r="AT227" s="218" t="s">
        <v>148</v>
      </c>
      <c r="AU227" s="218" t="s">
        <v>81</v>
      </c>
      <c r="AV227" s="12" t="s">
        <v>81</v>
      </c>
      <c r="AW227" s="12" t="s">
        <v>38</v>
      </c>
      <c r="AX227" s="12" t="s">
        <v>75</v>
      </c>
      <c r="AY227" s="218" t="s">
        <v>135</v>
      </c>
    </row>
    <row r="228" spans="2:65" s="12" customFormat="1" x14ac:dyDescent="0.3">
      <c r="B228" s="208"/>
      <c r="C228" s="209"/>
      <c r="D228" s="219" t="s">
        <v>148</v>
      </c>
      <c r="E228" s="220" t="s">
        <v>31</v>
      </c>
      <c r="F228" s="221" t="s">
        <v>166</v>
      </c>
      <c r="G228" s="209"/>
      <c r="H228" s="222">
        <v>-3.617</v>
      </c>
      <c r="I228" s="213"/>
      <c r="J228" s="209"/>
      <c r="K228" s="209"/>
      <c r="L228" s="214"/>
      <c r="M228" s="215"/>
      <c r="N228" s="216"/>
      <c r="O228" s="216"/>
      <c r="P228" s="216"/>
      <c r="Q228" s="216"/>
      <c r="R228" s="216"/>
      <c r="S228" s="216"/>
      <c r="T228" s="217"/>
      <c r="AT228" s="218" t="s">
        <v>148</v>
      </c>
      <c r="AU228" s="218" t="s">
        <v>81</v>
      </c>
      <c r="AV228" s="12" t="s">
        <v>81</v>
      </c>
      <c r="AW228" s="12" t="s">
        <v>38</v>
      </c>
      <c r="AX228" s="12" t="s">
        <v>75</v>
      </c>
      <c r="AY228" s="218" t="s">
        <v>135</v>
      </c>
    </row>
    <row r="229" spans="2:65" s="1" customFormat="1" ht="22.5" customHeight="1" x14ac:dyDescent="0.3">
      <c r="B229" s="34"/>
      <c r="C229" s="193" t="s">
        <v>355</v>
      </c>
      <c r="D229" s="193" t="s">
        <v>138</v>
      </c>
      <c r="E229" s="194" t="s">
        <v>356</v>
      </c>
      <c r="F229" s="195" t="s">
        <v>357</v>
      </c>
      <c r="G229" s="196" t="s">
        <v>141</v>
      </c>
      <c r="H229" s="197">
        <v>19.702000000000002</v>
      </c>
      <c r="I229" s="198"/>
      <c r="J229" s="199">
        <f>ROUND(I229*H229,2)</f>
        <v>0</v>
      </c>
      <c r="K229" s="195" t="s">
        <v>142</v>
      </c>
      <c r="L229" s="54"/>
      <c r="M229" s="200" t="s">
        <v>31</v>
      </c>
      <c r="N229" s="201" t="s">
        <v>46</v>
      </c>
      <c r="O229" s="35"/>
      <c r="P229" s="202">
        <f>O229*H229</f>
        <v>0</v>
      </c>
      <c r="Q229" s="202">
        <v>2.5000000000000001E-4</v>
      </c>
      <c r="R229" s="202">
        <f>Q229*H229</f>
        <v>4.9255000000000002E-3</v>
      </c>
      <c r="S229" s="202">
        <v>0</v>
      </c>
      <c r="T229" s="203">
        <f>S229*H229</f>
        <v>0</v>
      </c>
      <c r="AR229" s="17" t="s">
        <v>250</v>
      </c>
      <c r="AT229" s="17" t="s">
        <v>138</v>
      </c>
      <c r="AU229" s="17" t="s">
        <v>81</v>
      </c>
      <c r="AY229" s="17" t="s">
        <v>135</v>
      </c>
      <c r="BE229" s="204">
        <f>IF(N229="základní",J229,0)</f>
        <v>0</v>
      </c>
      <c r="BF229" s="204">
        <f>IF(N229="snížená",J229,0)</f>
        <v>0</v>
      </c>
      <c r="BG229" s="204">
        <f>IF(N229="zákl. přenesená",J229,0)</f>
        <v>0</v>
      </c>
      <c r="BH229" s="204">
        <f>IF(N229="sníž. přenesená",J229,0)</f>
        <v>0</v>
      </c>
      <c r="BI229" s="204">
        <f>IF(N229="nulová",J229,0)</f>
        <v>0</v>
      </c>
      <c r="BJ229" s="17" t="s">
        <v>23</v>
      </c>
      <c r="BK229" s="204">
        <f>ROUND(I229*H229,2)</f>
        <v>0</v>
      </c>
      <c r="BL229" s="17" t="s">
        <v>250</v>
      </c>
      <c r="BM229" s="17" t="s">
        <v>358</v>
      </c>
    </row>
    <row r="230" spans="2:65" s="1" customFormat="1" ht="27" x14ac:dyDescent="0.3">
      <c r="B230" s="34"/>
      <c r="C230" s="56"/>
      <c r="D230" s="205" t="s">
        <v>145</v>
      </c>
      <c r="E230" s="56"/>
      <c r="F230" s="206" t="s">
        <v>359</v>
      </c>
      <c r="G230" s="56"/>
      <c r="H230" s="56"/>
      <c r="I230" s="161"/>
      <c r="J230" s="56"/>
      <c r="K230" s="56"/>
      <c r="L230" s="54"/>
      <c r="M230" s="71"/>
      <c r="N230" s="35"/>
      <c r="O230" s="35"/>
      <c r="P230" s="35"/>
      <c r="Q230" s="35"/>
      <c r="R230" s="35"/>
      <c r="S230" s="35"/>
      <c r="T230" s="72"/>
      <c r="AT230" s="17" t="s">
        <v>145</v>
      </c>
      <c r="AU230" s="17" t="s">
        <v>81</v>
      </c>
    </row>
    <row r="231" spans="2:65" s="1" customFormat="1" ht="162" x14ac:dyDescent="0.3">
      <c r="B231" s="34"/>
      <c r="C231" s="56"/>
      <c r="D231" s="205" t="s">
        <v>146</v>
      </c>
      <c r="E231" s="56"/>
      <c r="F231" s="207" t="s">
        <v>354</v>
      </c>
      <c r="G231" s="56"/>
      <c r="H231" s="56"/>
      <c r="I231" s="161"/>
      <c r="J231" s="56"/>
      <c r="K231" s="56"/>
      <c r="L231" s="54"/>
      <c r="M231" s="71"/>
      <c r="N231" s="35"/>
      <c r="O231" s="35"/>
      <c r="P231" s="35"/>
      <c r="Q231" s="35"/>
      <c r="R231" s="35"/>
      <c r="S231" s="35"/>
      <c r="T231" s="72"/>
      <c r="AT231" s="17" t="s">
        <v>146</v>
      </c>
      <c r="AU231" s="17" t="s">
        <v>81</v>
      </c>
    </row>
    <row r="232" spans="2:65" s="12" customFormat="1" x14ac:dyDescent="0.3">
      <c r="B232" s="208"/>
      <c r="C232" s="209"/>
      <c r="D232" s="205" t="s">
        <v>148</v>
      </c>
      <c r="E232" s="210" t="s">
        <v>31</v>
      </c>
      <c r="F232" s="211" t="s">
        <v>165</v>
      </c>
      <c r="G232" s="209"/>
      <c r="H232" s="212">
        <v>23.318999999999999</v>
      </c>
      <c r="I232" s="213"/>
      <c r="J232" s="209"/>
      <c r="K232" s="209"/>
      <c r="L232" s="214"/>
      <c r="M232" s="215"/>
      <c r="N232" s="216"/>
      <c r="O232" s="216"/>
      <c r="P232" s="216"/>
      <c r="Q232" s="216"/>
      <c r="R232" s="216"/>
      <c r="S232" s="216"/>
      <c r="T232" s="217"/>
      <c r="AT232" s="218" t="s">
        <v>148</v>
      </c>
      <c r="AU232" s="218" t="s">
        <v>81</v>
      </c>
      <c r="AV232" s="12" t="s">
        <v>81</v>
      </c>
      <c r="AW232" s="12" t="s">
        <v>38</v>
      </c>
      <c r="AX232" s="12" t="s">
        <v>75</v>
      </c>
      <c r="AY232" s="218" t="s">
        <v>135</v>
      </c>
    </row>
    <row r="233" spans="2:65" s="12" customFormat="1" x14ac:dyDescent="0.3">
      <c r="B233" s="208"/>
      <c r="C233" s="209"/>
      <c r="D233" s="219" t="s">
        <v>148</v>
      </c>
      <c r="E233" s="220" t="s">
        <v>31</v>
      </c>
      <c r="F233" s="221" t="s">
        <v>166</v>
      </c>
      <c r="G233" s="209"/>
      <c r="H233" s="222">
        <v>-3.617</v>
      </c>
      <c r="I233" s="213"/>
      <c r="J233" s="209"/>
      <c r="K233" s="209"/>
      <c r="L233" s="214"/>
      <c r="M233" s="215"/>
      <c r="N233" s="216"/>
      <c r="O233" s="216"/>
      <c r="P233" s="216"/>
      <c r="Q233" s="216"/>
      <c r="R233" s="216"/>
      <c r="S233" s="216"/>
      <c r="T233" s="217"/>
      <c r="AT233" s="218" t="s">
        <v>148</v>
      </c>
      <c r="AU233" s="218" t="s">
        <v>81</v>
      </c>
      <c r="AV233" s="12" t="s">
        <v>81</v>
      </c>
      <c r="AW233" s="12" t="s">
        <v>38</v>
      </c>
      <c r="AX233" s="12" t="s">
        <v>75</v>
      </c>
      <c r="AY233" s="218" t="s">
        <v>135</v>
      </c>
    </row>
    <row r="234" spans="2:65" s="1" customFormat="1" ht="31.5" customHeight="1" x14ac:dyDescent="0.3">
      <c r="B234" s="34"/>
      <c r="C234" s="193" t="s">
        <v>360</v>
      </c>
      <c r="D234" s="193" t="s">
        <v>138</v>
      </c>
      <c r="E234" s="194" t="s">
        <v>361</v>
      </c>
      <c r="F234" s="195" t="s">
        <v>362</v>
      </c>
      <c r="G234" s="196" t="s">
        <v>141</v>
      </c>
      <c r="H234" s="197">
        <v>38.19</v>
      </c>
      <c r="I234" s="198"/>
      <c r="J234" s="199">
        <f>ROUND(I234*H234,2)</f>
        <v>0</v>
      </c>
      <c r="K234" s="195" t="s">
        <v>142</v>
      </c>
      <c r="L234" s="54"/>
      <c r="M234" s="200" t="s">
        <v>31</v>
      </c>
      <c r="N234" s="201" t="s">
        <v>46</v>
      </c>
      <c r="O234" s="35"/>
      <c r="P234" s="202">
        <f>O234*H234</f>
        <v>0</v>
      </c>
      <c r="Q234" s="202">
        <v>1.261E-2</v>
      </c>
      <c r="R234" s="202">
        <f>Q234*H234</f>
        <v>0.48157589999999995</v>
      </c>
      <c r="S234" s="202">
        <v>0</v>
      </c>
      <c r="T234" s="203">
        <f>S234*H234</f>
        <v>0</v>
      </c>
      <c r="AR234" s="17" t="s">
        <v>250</v>
      </c>
      <c r="AT234" s="17" t="s">
        <v>138</v>
      </c>
      <c r="AU234" s="17" t="s">
        <v>81</v>
      </c>
      <c r="AY234" s="17" t="s">
        <v>135</v>
      </c>
      <c r="BE234" s="204">
        <f>IF(N234="základní",J234,0)</f>
        <v>0</v>
      </c>
      <c r="BF234" s="204">
        <f>IF(N234="snížená",J234,0)</f>
        <v>0</v>
      </c>
      <c r="BG234" s="204">
        <f>IF(N234="zákl. přenesená",J234,0)</f>
        <v>0</v>
      </c>
      <c r="BH234" s="204">
        <f>IF(N234="sníž. přenesená",J234,0)</f>
        <v>0</v>
      </c>
      <c r="BI234" s="204">
        <f>IF(N234="nulová",J234,0)</f>
        <v>0</v>
      </c>
      <c r="BJ234" s="17" t="s">
        <v>23</v>
      </c>
      <c r="BK234" s="204">
        <f>ROUND(I234*H234,2)</f>
        <v>0</v>
      </c>
      <c r="BL234" s="17" t="s">
        <v>250</v>
      </c>
      <c r="BM234" s="17" t="s">
        <v>363</v>
      </c>
    </row>
    <row r="235" spans="2:65" s="1" customFormat="1" ht="27" x14ac:dyDescent="0.3">
      <c r="B235" s="34"/>
      <c r="C235" s="56"/>
      <c r="D235" s="205" t="s">
        <v>145</v>
      </c>
      <c r="E235" s="56"/>
      <c r="F235" s="206" t="s">
        <v>362</v>
      </c>
      <c r="G235" s="56"/>
      <c r="H235" s="56"/>
      <c r="I235" s="161"/>
      <c r="J235" s="56"/>
      <c r="K235" s="56"/>
      <c r="L235" s="54"/>
      <c r="M235" s="71"/>
      <c r="N235" s="35"/>
      <c r="O235" s="35"/>
      <c r="P235" s="35"/>
      <c r="Q235" s="35"/>
      <c r="R235" s="35"/>
      <c r="S235" s="35"/>
      <c r="T235" s="72"/>
      <c r="AT235" s="17" t="s">
        <v>145</v>
      </c>
      <c r="AU235" s="17" t="s">
        <v>81</v>
      </c>
    </row>
    <row r="236" spans="2:65" s="1" customFormat="1" ht="135" x14ac:dyDescent="0.3">
      <c r="B236" s="34"/>
      <c r="C236" s="56"/>
      <c r="D236" s="205" t="s">
        <v>146</v>
      </c>
      <c r="E236" s="56"/>
      <c r="F236" s="207" t="s">
        <v>364</v>
      </c>
      <c r="G236" s="56"/>
      <c r="H236" s="56"/>
      <c r="I236" s="161"/>
      <c r="J236" s="56"/>
      <c r="K236" s="56"/>
      <c r="L236" s="54"/>
      <c r="M236" s="71"/>
      <c r="N236" s="35"/>
      <c r="O236" s="35"/>
      <c r="P236" s="35"/>
      <c r="Q236" s="35"/>
      <c r="R236" s="35"/>
      <c r="S236" s="35"/>
      <c r="T236" s="72"/>
      <c r="AT236" s="17" t="s">
        <v>146</v>
      </c>
      <c r="AU236" s="17" t="s">
        <v>81</v>
      </c>
    </row>
    <row r="237" spans="2:65" s="12" customFormat="1" x14ac:dyDescent="0.3">
      <c r="B237" s="208"/>
      <c r="C237" s="209"/>
      <c r="D237" s="205" t="s">
        <v>148</v>
      </c>
      <c r="E237" s="210" t="s">
        <v>31</v>
      </c>
      <c r="F237" s="211" t="s">
        <v>365</v>
      </c>
      <c r="G237" s="209"/>
      <c r="H237" s="212">
        <v>20.632000000000001</v>
      </c>
      <c r="I237" s="213"/>
      <c r="J237" s="209"/>
      <c r="K237" s="209"/>
      <c r="L237" s="214"/>
      <c r="M237" s="215"/>
      <c r="N237" s="216"/>
      <c r="O237" s="216"/>
      <c r="P237" s="216"/>
      <c r="Q237" s="216"/>
      <c r="R237" s="216"/>
      <c r="S237" s="216"/>
      <c r="T237" s="217"/>
      <c r="AT237" s="218" t="s">
        <v>148</v>
      </c>
      <c r="AU237" s="218" t="s">
        <v>81</v>
      </c>
      <c r="AV237" s="12" t="s">
        <v>81</v>
      </c>
      <c r="AW237" s="12" t="s">
        <v>38</v>
      </c>
      <c r="AX237" s="12" t="s">
        <v>75</v>
      </c>
      <c r="AY237" s="218" t="s">
        <v>135</v>
      </c>
    </row>
    <row r="238" spans="2:65" s="12" customFormat="1" x14ac:dyDescent="0.3">
      <c r="B238" s="208"/>
      <c r="C238" s="209"/>
      <c r="D238" s="205" t="s">
        <v>148</v>
      </c>
      <c r="E238" s="210" t="s">
        <v>31</v>
      </c>
      <c r="F238" s="211" t="s">
        <v>366</v>
      </c>
      <c r="G238" s="209"/>
      <c r="H238" s="212">
        <v>6.335</v>
      </c>
      <c r="I238" s="213"/>
      <c r="J238" s="209"/>
      <c r="K238" s="209"/>
      <c r="L238" s="214"/>
      <c r="M238" s="215"/>
      <c r="N238" s="216"/>
      <c r="O238" s="216"/>
      <c r="P238" s="216"/>
      <c r="Q238" s="216"/>
      <c r="R238" s="216"/>
      <c r="S238" s="216"/>
      <c r="T238" s="217"/>
      <c r="AT238" s="218" t="s">
        <v>148</v>
      </c>
      <c r="AU238" s="218" t="s">
        <v>81</v>
      </c>
      <c r="AV238" s="12" t="s">
        <v>81</v>
      </c>
      <c r="AW238" s="12" t="s">
        <v>38</v>
      </c>
      <c r="AX238" s="12" t="s">
        <v>75</v>
      </c>
      <c r="AY238" s="218" t="s">
        <v>135</v>
      </c>
    </row>
    <row r="239" spans="2:65" s="12" customFormat="1" x14ac:dyDescent="0.3">
      <c r="B239" s="208"/>
      <c r="C239" s="209"/>
      <c r="D239" s="219" t="s">
        <v>148</v>
      </c>
      <c r="E239" s="220" t="s">
        <v>31</v>
      </c>
      <c r="F239" s="221" t="s">
        <v>367</v>
      </c>
      <c r="G239" s="209"/>
      <c r="H239" s="222">
        <v>11.223000000000001</v>
      </c>
      <c r="I239" s="213"/>
      <c r="J239" s="209"/>
      <c r="K239" s="209"/>
      <c r="L239" s="214"/>
      <c r="M239" s="215"/>
      <c r="N239" s="216"/>
      <c r="O239" s="216"/>
      <c r="P239" s="216"/>
      <c r="Q239" s="216"/>
      <c r="R239" s="216"/>
      <c r="S239" s="216"/>
      <c r="T239" s="217"/>
      <c r="AT239" s="218" t="s">
        <v>148</v>
      </c>
      <c r="AU239" s="218" t="s">
        <v>81</v>
      </c>
      <c r="AV239" s="12" t="s">
        <v>81</v>
      </c>
      <c r="AW239" s="12" t="s">
        <v>38</v>
      </c>
      <c r="AX239" s="12" t="s">
        <v>75</v>
      </c>
      <c r="AY239" s="218" t="s">
        <v>135</v>
      </c>
    </row>
    <row r="240" spans="2:65" s="1" customFormat="1" ht="22.5" customHeight="1" x14ac:dyDescent="0.3">
      <c r="B240" s="34"/>
      <c r="C240" s="193" t="s">
        <v>368</v>
      </c>
      <c r="D240" s="193" t="s">
        <v>138</v>
      </c>
      <c r="E240" s="194" t="s">
        <v>369</v>
      </c>
      <c r="F240" s="195" t="s">
        <v>370</v>
      </c>
      <c r="G240" s="196" t="s">
        <v>141</v>
      </c>
      <c r="H240" s="197">
        <v>38.19</v>
      </c>
      <c r="I240" s="198"/>
      <c r="J240" s="199">
        <f>ROUND(I240*H240,2)</f>
        <v>0</v>
      </c>
      <c r="K240" s="195" t="s">
        <v>142</v>
      </c>
      <c r="L240" s="54"/>
      <c r="M240" s="200" t="s">
        <v>31</v>
      </c>
      <c r="N240" s="201" t="s">
        <v>46</v>
      </c>
      <c r="O240" s="35"/>
      <c r="P240" s="202">
        <f>O240*H240</f>
        <v>0</v>
      </c>
      <c r="Q240" s="202">
        <v>1E-4</v>
      </c>
      <c r="R240" s="202">
        <f>Q240*H240</f>
        <v>3.8189999999999999E-3</v>
      </c>
      <c r="S240" s="202">
        <v>0</v>
      </c>
      <c r="T240" s="203">
        <f>S240*H240</f>
        <v>0</v>
      </c>
      <c r="AR240" s="17" t="s">
        <v>250</v>
      </c>
      <c r="AT240" s="17" t="s">
        <v>138</v>
      </c>
      <c r="AU240" s="17" t="s">
        <v>81</v>
      </c>
      <c r="AY240" s="17" t="s">
        <v>135</v>
      </c>
      <c r="BE240" s="204">
        <f>IF(N240="základní",J240,0)</f>
        <v>0</v>
      </c>
      <c r="BF240" s="204">
        <f>IF(N240="snížená",J240,0)</f>
        <v>0</v>
      </c>
      <c r="BG240" s="204">
        <f>IF(N240="zákl. přenesená",J240,0)</f>
        <v>0</v>
      </c>
      <c r="BH240" s="204">
        <f>IF(N240="sníž. přenesená",J240,0)</f>
        <v>0</v>
      </c>
      <c r="BI240" s="204">
        <f>IF(N240="nulová",J240,0)</f>
        <v>0</v>
      </c>
      <c r="BJ240" s="17" t="s">
        <v>23</v>
      </c>
      <c r="BK240" s="204">
        <f>ROUND(I240*H240,2)</f>
        <v>0</v>
      </c>
      <c r="BL240" s="17" t="s">
        <v>250</v>
      </c>
      <c r="BM240" s="17" t="s">
        <v>371</v>
      </c>
    </row>
    <row r="241" spans="2:65" s="1" customFormat="1" ht="27" x14ac:dyDescent="0.3">
      <c r="B241" s="34"/>
      <c r="C241" s="56"/>
      <c r="D241" s="205" t="s">
        <v>145</v>
      </c>
      <c r="E241" s="56"/>
      <c r="F241" s="206" t="s">
        <v>372</v>
      </c>
      <c r="G241" s="56"/>
      <c r="H241" s="56"/>
      <c r="I241" s="161"/>
      <c r="J241" s="56"/>
      <c r="K241" s="56"/>
      <c r="L241" s="54"/>
      <c r="M241" s="71"/>
      <c r="N241" s="35"/>
      <c r="O241" s="35"/>
      <c r="P241" s="35"/>
      <c r="Q241" s="35"/>
      <c r="R241" s="35"/>
      <c r="S241" s="35"/>
      <c r="T241" s="72"/>
      <c r="AT241" s="17" t="s">
        <v>145</v>
      </c>
      <c r="AU241" s="17" t="s">
        <v>81</v>
      </c>
    </row>
    <row r="242" spans="2:65" s="1" customFormat="1" ht="135" x14ac:dyDescent="0.3">
      <c r="B242" s="34"/>
      <c r="C242" s="56"/>
      <c r="D242" s="205" t="s">
        <v>146</v>
      </c>
      <c r="E242" s="56"/>
      <c r="F242" s="207" t="s">
        <v>364</v>
      </c>
      <c r="G242" s="56"/>
      <c r="H242" s="56"/>
      <c r="I242" s="161"/>
      <c r="J242" s="56"/>
      <c r="K242" s="56"/>
      <c r="L242" s="54"/>
      <c r="M242" s="71"/>
      <c r="N242" s="35"/>
      <c r="O242" s="35"/>
      <c r="P242" s="35"/>
      <c r="Q242" s="35"/>
      <c r="R242" s="35"/>
      <c r="S242" s="35"/>
      <c r="T242" s="72"/>
      <c r="AT242" s="17" t="s">
        <v>146</v>
      </c>
      <c r="AU242" s="17" t="s">
        <v>81</v>
      </c>
    </row>
    <row r="243" spans="2:65" s="12" customFormat="1" x14ac:dyDescent="0.3">
      <c r="B243" s="208"/>
      <c r="C243" s="209"/>
      <c r="D243" s="205" t="s">
        <v>148</v>
      </c>
      <c r="E243" s="210" t="s">
        <v>31</v>
      </c>
      <c r="F243" s="211" t="s">
        <v>365</v>
      </c>
      <c r="G243" s="209"/>
      <c r="H243" s="212">
        <v>20.632000000000001</v>
      </c>
      <c r="I243" s="213"/>
      <c r="J243" s="209"/>
      <c r="K243" s="209"/>
      <c r="L243" s="214"/>
      <c r="M243" s="215"/>
      <c r="N243" s="216"/>
      <c r="O243" s="216"/>
      <c r="P243" s="216"/>
      <c r="Q243" s="216"/>
      <c r="R243" s="216"/>
      <c r="S243" s="216"/>
      <c r="T243" s="217"/>
      <c r="AT243" s="218" t="s">
        <v>148</v>
      </c>
      <c r="AU243" s="218" t="s">
        <v>81</v>
      </c>
      <c r="AV243" s="12" t="s">
        <v>81</v>
      </c>
      <c r="AW243" s="12" t="s">
        <v>38</v>
      </c>
      <c r="AX243" s="12" t="s">
        <v>75</v>
      </c>
      <c r="AY243" s="218" t="s">
        <v>135</v>
      </c>
    </row>
    <row r="244" spans="2:65" s="12" customFormat="1" x14ac:dyDescent="0.3">
      <c r="B244" s="208"/>
      <c r="C244" s="209"/>
      <c r="D244" s="205" t="s">
        <v>148</v>
      </c>
      <c r="E244" s="210" t="s">
        <v>31</v>
      </c>
      <c r="F244" s="211" t="s">
        <v>366</v>
      </c>
      <c r="G244" s="209"/>
      <c r="H244" s="212">
        <v>6.335</v>
      </c>
      <c r="I244" s="213"/>
      <c r="J244" s="209"/>
      <c r="K244" s="209"/>
      <c r="L244" s="214"/>
      <c r="M244" s="215"/>
      <c r="N244" s="216"/>
      <c r="O244" s="216"/>
      <c r="P244" s="216"/>
      <c r="Q244" s="216"/>
      <c r="R244" s="216"/>
      <c r="S244" s="216"/>
      <c r="T244" s="217"/>
      <c r="AT244" s="218" t="s">
        <v>148</v>
      </c>
      <c r="AU244" s="218" t="s">
        <v>81</v>
      </c>
      <c r="AV244" s="12" t="s">
        <v>81</v>
      </c>
      <c r="AW244" s="12" t="s">
        <v>38</v>
      </c>
      <c r="AX244" s="12" t="s">
        <v>75</v>
      </c>
      <c r="AY244" s="218" t="s">
        <v>135</v>
      </c>
    </row>
    <row r="245" spans="2:65" s="12" customFormat="1" x14ac:dyDescent="0.3">
      <c r="B245" s="208"/>
      <c r="C245" s="209"/>
      <c r="D245" s="219" t="s">
        <v>148</v>
      </c>
      <c r="E245" s="220" t="s">
        <v>31</v>
      </c>
      <c r="F245" s="221" t="s">
        <v>367</v>
      </c>
      <c r="G245" s="209"/>
      <c r="H245" s="222">
        <v>11.223000000000001</v>
      </c>
      <c r="I245" s="213"/>
      <c r="J245" s="209"/>
      <c r="K245" s="209"/>
      <c r="L245" s="214"/>
      <c r="M245" s="215"/>
      <c r="N245" s="216"/>
      <c r="O245" s="216"/>
      <c r="P245" s="216"/>
      <c r="Q245" s="216"/>
      <c r="R245" s="216"/>
      <c r="S245" s="216"/>
      <c r="T245" s="217"/>
      <c r="AT245" s="218" t="s">
        <v>148</v>
      </c>
      <c r="AU245" s="218" t="s">
        <v>81</v>
      </c>
      <c r="AV245" s="12" t="s">
        <v>81</v>
      </c>
      <c r="AW245" s="12" t="s">
        <v>38</v>
      </c>
      <c r="AX245" s="12" t="s">
        <v>75</v>
      </c>
      <c r="AY245" s="218" t="s">
        <v>135</v>
      </c>
    </row>
    <row r="246" spans="2:65" s="1" customFormat="1" ht="22.5" customHeight="1" x14ac:dyDescent="0.3">
      <c r="B246" s="34"/>
      <c r="C246" s="193" t="s">
        <v>373</v>
      </c>
      <c r="D246" s="193" t="s">
        <v>138</v>
      </c>
      <c r="E246" s="194" t="s">
        <v>374</v>
      </c>
      <c r="F246" s="195" t="s">
        <v>375</v>
      </c>
      <c r="G246" s="196" t="s">
        <v>141</v>
      </c>
      <c r="H246" s="197">
        <v>38.19</v>
      </c>
      <c r="I246" s="198"/>
      <c r="J246" s="199">
        <f>ROUND(I246*H246,2)</f>
        <v>0</v>
      </c>
      <c r="K246" s="195" t="s">
        <v>142</v>
      </c>
      <c r="L246" s="54"/>
      <c r="M246" s="200" t="s">
        <v>31</v>
      </c>
      <c r="N246" s="201" t="s">
        <v>46</v>
      </c>
      <c r="O246" s="35"/>
      <c r="P246" s="202">
        <f>O246*H246</f>
        <v>0</v>
      </c>
      <c r="Q246" s="202">
        <v>2.5000000000000001E-4</v>
      </c>
      <c r="R246" s="202">
        <f>Q246*H246</f>
        <v>9.5475000000000004E-3</v>
      </c>
      <c r="S246" s="202">
        <v>0</v>
      </c>
      <c r="T246" s="203">
        <f>S246*H246</f>
        <v>0</v>
      </c>
      <c r="AR246" s="17" t="s">
        <v>250</v>
      </c>
      <c r="AT246" s="17" t="s">
        <v>138</v>
      </c>
      <c r="AU246" s="17" t="s">
        <v>81</v>
      </c>
      <c r="AY246" s="17" t="s">
        <v>135</v>
      </c>
      <c r="BE246" s="204">
        <f>IF(N246="základní",J246,0)</f>
        <v>0</v>
      </c>
      <c r="BF246" s="204">
        <f>IF(N246="snížená",J246,0)</f>
        <v>0</v>
      </c>
      <c r="BG246" s="204">
        <f>IF(N246="zákl. přenesená",J246,0)</f>
        <v>0</v>
      </c>
      <c r="BH246" s="204">
        <f>IF(N246="sníž. přenesená",J246,0)</f>
        <v>0</v>
      </c>
      <c r="BI246" s="204">
        <f>IF(N246="nulová",J246,0)</f>
        <v>0</v>
      </c>
      <c r="BJ246" s="17" t="s">
        <v>23</v>
      </c>
      <c r="BK246" s="204">
        <f>ROUND(I246*H246,2)</f>
        <v>0</v>
      </c>
      <c r="BL246" s="17" t="s">
        <v>250</v>
      </c>
      <c r="BM246" s="17" t="s">
        <v>376</v>
      </c>
    </row>
    <row r="247" spans="2:65" s="1" customFormat="1" x14ac:dyDescent="0.3">
      <c r="B247" s="34"/>
      <c r="C247" s="56"/>
      <c r="D247" s="205" t="s">
        <v>145</v>
      </c>
      <c r="E247" s="56"/>
      <c r="F247" s="206" t="s">
        <v>377</v>
      </c>
      <c r="G247" s="56"/>
      <c r="H247" s="56"/>
      <c r="I247" s="161"/>
      <c r="J247" s="56"/>
      <c r="K247" s="56"/>
      <c r="L247" s="54"/>
      <c r="M247" s="71"/>
      <c r="N247" s="35"/>
      <c r="O247" s="35"/>
      <c r="P247" s="35"/>
      <c r="Q247" s="35"/>
      <c r="R247" s="35"/>
      <c r="S247" s="35"/>
      <c r="T247" s="72"/>
      <c r="AT247" s="17" t="s">
        <v>145</v>
      </c>
      <c r="AU247" s="17" t="s">
        <v>81</v>
      </c>
    </row>
    <row r="248" spans="2:65" s="1" customFormat="1" ht="135" x14ac:dyDescent="0.3">
      <c r="B248" s="34"/>
      <c r="C248" s="56"/>
      <c r="D248" s="205" t="s">
        <v>146</v>
      </c>
      <c r="E248" s="56"/>
      <c r="F248" s="207" t="s">
        <v>364</v>
      </c>
      <c r="G248" s="56"/>
      <c r="H248" s="56"/>
      <c r="I248" s="161"/>
      <c r="J248" s="56"/>
      <c r="K248" s="56"/>
      <c r="L248" s="54"/>
      <c r="M248" s="71"/>
      <c r="N248" s="35"/>
      <c r="O248" s="35"/>
      <c r="P248" s="35"/>
      <c r="Q248" s="35"/>
      <c r="R248" s="35"/>
      <c r="S248" s="35"/>
      <c r="T248" s="72"/>
      <c r="AT248" s="17" t="s">
        <v>146</v>
      </c>
      <c r="AU248" s="17" t="s">
        <v>81</v>
      </c>
    </row>
    <row r="249" spans="2:65" s="12" customFormat="1" x14ac:dyDescent="0.3">
      <c r="B249" s="208"/>
      <c r="C249" s="209"/>
      <c r="D249" s="205" t="s">
        <v>148</v>
      </c>
      <c r="E249" s="210" t="s">
        <v>31</v>
      </c>
      <c r="F249" s="211" t="s">
        <v>365</v>
      </c>
      <c r="G249" s="209"/>
      <c r="H249" s="212">
        <v>20.632000000000001</v>
      </c>
      <c r="I249" s="213"/>
      <c r="J249" s="209"/>
      <c r="K249" s="209"/>
      <c r="L249" s="214"/>
      <c r="M249" s="215"/>
      <c r="N249" s="216"/>
      <c r="O249" s="216"/>
      <c r="P249" s="216"/>
      <c r="Q249" s="216"/>
      <c r="R249" s="216"/>
      <c r="S249" s="216"/>
      <c r="T249" s="217"/>
      <c r="AT249" s="218" t="s">
        <v>148</v>
      </c>
      <c r="AU249" s="218" t="s">
        <v>81</v>
      </c>
      <c r="AV249" s="12" t="s">
        <v>81</v>
      </c>
      <c r="AW249" s="12" t="s">
        <v>38</v>
      </c>
      <c r="AX249" s="12" t="s">
        <v>75</v>
      </c>
      <c r="AY249" s="218" t="s">
        <v>135</v>
      </c>
    </row>
    <row r="250" spans="2:65" s="12" customFormat="1" x14ac:dyDescent="0.3">
      <c r="B250" s="208"/>
      <c r="C250" s="209"/>
      <c r="D250" s="205" t="s">
        <v>148</v>
      </c>
      <c r="E250" s="210" t="s">
        <v>31</v>
      </c>
      <c r="F250" s="211" t="s">
        <v>366</v>
      </c>
      <c r="G250" s="209"/>
      <c r="H250" s="212">
        <v>6.335</v>
      </c>
      <c r="I250" s="213"/>
      <c r="J250" s="209"/>
      <c r="K250" s="209"/>
      <c r="L250" s="214"/>
      <c r="M250" s="215"/>
      <c r="N250" s="216"/>
      <c r="O250" s="216"/>
      <c r="P250" s="216"/>
      <c r="Q250" s="216"/>
      <c r="R250" s="216"/>
      <c r="S250" s="216"/>
      <c r="T250" s="217"/>
      <c r="AT250" s="218" t="s">
        <v>148</v>
      </c>
      <c r="AU250" s="218" t="s">
        <v>81</v>
      </c>
      <c r="AV250" s="12" t="s">
        <v>81</v>
      </c>
      <c r="AW250" s="12" t="s">
        <v>38</v>
      </c>
      <c r="AX250" s="12" t="s">
        <v>75</v>
      </c>
      <c r="AY250" s="218" t="s">
        <v>135</v>
      </c>
    </row>
    <row r="251" spans="2:65" s="12" customFormat="1" x14ac:dyDescent="0.3">
      <c r="B251" s="208"/>
      <c r="C251" s="209"/>
      <c r="D251" s="219" t="s">
        <v>148</v>
      </c>
      <c r="E251" s="220" t="s">
        <v>31</v>
      </c>
      <c r="F251" s="221" t="s">
        <v>367</v>
      </c>
      <c r="G251" s="209"/>
      <c r="H251" s="222">
        <v>11.223000000000001</v>
      </c>
      <c r="I251" s="213"/>
      <c r="J251" s="209"/>
      <c r="K251" s="209"/>
      <c r="L251" s="214"/>
      <c r="M251" s="215"/>
      <c r="N251" s="216"/>
      <c r="O251" s="216"/>
      <c r="P251" s="216"/>
      <c r="Q251" s="216"/>
      <c r="R251" s="216"/>
      <c r="S251" s="216"/>
      <c r="T251" s="217"/>
      <c r="AT251" s="218" t="s">
        <v>148</v>
      </c>
      <c r="AU251" s="218" t="s">
        <v>81</v>
      </c>
      <c r="AV251" s="12" t="s">
        <v>81</v>
      </c>
      <c r="AW251" s="12" t="s">
        <v>38</v>
      </c>
      <c r="AX251" s="12" t="s">
        <v>75</v>
      </c>
      <c r="AY251" s="218" t="s">
        <v>135</v>
      </c>
    </row>
    <row r="252" spans="2:65" s="1" customFormat="1" ht="44.25" customHeight="1" x14ac:dyDescent="0.3">
      <c r="B252" s="34"/>
      <c r="C252" s="193" t="s">
        <v>378</v>
      </c>
      <c r="D252" s="193" t="s">
        <v>138</v>
      </c>
      <c r="E252" s="194" t="s">
        <v>379</v>
      </c>
      <c r="F252" s="195" t="s">
        <v>380</v>
      </c>
      <c r="G252" s="196" t="s">
        <v>141</v>
      </c>
      <c r="H252" s="197">
        <v>78.881</v>
      </c>
      <c r="I252" s="198"/>
      <c r="J252" s="199">
        <f>ROUND(I252*H252,2)</f>
        <v>0</v>
      </c>
      <c r="K252" s="195" t="s">
        <v>31</v>
      </c>
      <c r="L252" s="54"/>
      <c r="M252" s="200" t="s">
        <v>31</v>
      </c>
      <c r="N252" s="201" t="s">
        <v>46</v>
      </c>
      <c r="O252" s="35"/>
      <c r="P252" s="202">
        <f>O252*H252</f>
        <v>0</v>
      </c>
      <c r="Q252" s="202">
        <v>4.2419999999999999E-2</v>
      </c>
      <c r="R252" s="202">
        <f>Q252*H252</f>
        <v>3.3461320199999998</v>
      </c>
      <c r="S252" s="202">
        <v>0</v>
      </c>
      <c r="T252" s="203">
        <f>S252*H252</f>
        <v>0</v>
      </c>
      <c r="AR252" s="17" t="s">
        <v>250</v>
      </c>
      <c r="AT252" s="17" t="s">
        <v>138</v>
      </c>
      <c r="AU252" s="17" t="s">
        <v>81</v>
      </c>
      <c r="AY252" s="17" t="s">
        <v>135</v>
      </c>
      <c r="BE252" s="204">
        <f>IF(N252="základní",J252,0)</f>
        <v>0</v>
      </c>
      <c r="BF252" s="204">
        <f>IF(N252="snížená",J252,0)</f>
        <v>0</v>
      </c>
      <c r="BG252" s="204">
        <f>IF(N252="zákl. přenesená",J252,0)</f>
        <v>0</v>
      </c>
      <c r="BH252" s="204">
        <f>IF(N252="sníž. přenesená",J252,0)</f>
        <v>0</v>
      </c>
      <c r="BI252" s="204">
        <f>IF(N252="nulová",J252,0)</f>
        <v>0</v>
      </c>
      <c r="BJ252" s="17" t="s">
        <v>23</v>
      </c>
      <c r="BK252" s="204">
        <f>ROUND(I252*H252,2)</f>
        <v>0</v>
      </c>
      <c r="BL252" s="17" t="s">
        <v>250</v>
      </c>
      <c r="BM252" s="17" t="s">
        <v>381</v>
      </c>
    </row>
    <row r="253" spans="2:65" s="1" customFormat="1" ht="40.5" x14ac:dyDescent="0.3">
      <c r="B253" s="34"/>
      <c r="C253" s="56"/>
      <c r="D253" s="205" t="s">
        <v>145</v>
      </c>
      <c r="E253" s="56"/>
      <c r="F253" s="206" t="s">
        <v>380</v>
      </c>
      <c r="G253" s="56"/>
      <c r="H253" s="56"/>
      <c r="I253" s="161"/>
      <c r="J253" s="56"/>
      <c r="K253" s="56"/>
      <c r="L253" s="54"/>
      <c r="M253" s="71"/>
      <c r="N253" s="35"/>
      <c r="O253" s="35"/>
      <c r="P253" s="35"/>
      <c r="Q253" s="35"/>
      <c r="R253" s="35"/>
      <c r="S253" s="35"/>
      <c r="T253" s="72"/>
      <c r="AT253" s="17" t="s">
        <v>145</v>
      </c>
      <c r="AU253" s="17" t="s">
        <v>81</v>
      </c>
    </row>
    <row r="254" spans="2:65" s="1" customFormat="1" ht="27" x14ac:dyDescent="0.3">
      <c r="B254" s="34"/>
      <c r="C254" s="56"/>
      <c r="D254" s="205" t="s">
        <v>193</v>
      </c>
      <c r="E254" s="56"/>
      <c r="F254" s="207" t="s">
        <v>382</v>
      </c>
      <c r="G254" s="56"/>
      <c r="H254" s="56"/>
      <c r="I254" s="161"/>
      <c r="J254" s="56"/>
      <c r="K254" s="56"/>
      <c r="L254" s="54"/>
      <c r="M254" s="71"/>
      <c r="N254" s="35"/>
      <c r="O254" s="35"/>
      <c r="P254" s="35"/>
      <c r="Q254" s="35"/>
      <c r="R254" s="35"/>
      <c r="S254" s="35"/>
      <c r="T254" s="72"/>
      <c r="AT254" s="17" t="s">
        <v>193</v>
      </c>
      <c r="AU254" s="17" t="s">
        <v>81</v>
      </c>
    </row>
    <row r="255" spans="2:65" s="12" customFormat="1" x14ac:dyDescent="0.3">
      <c r="B255" s="208"/>
      <c r="C255" s="209"/>
      <c r="D255" s="219" t="s">
        <v>148</v>
      </c>
      <c r="E255" s="220" t="s">
        <v>31</v>
      </c>
      <c r="F255" s="221" t="s">
        <v>182</v>
      </c>
      <c r="G255" s="209"/>
      <c r="H255" s="222">
        <v>78.881</v>
      </c>
      <c r="I255" s="213"/>
      <c r="J255" s="209"/>
      <c r="K255" s="209"/>
      <c r="L255" s="214"/>
      <c r="M255" s="215"/>
      <c r="N255" s="216"/>
      <c r="O255" s="216"/>
      <c r="P255" s="216"/>
      <c r="Q255" s="216"/>
      <c r="R255" s="216"/>
      <c r="S255" s="216"/>
      <c r="T255" s="217"/>
      <c r="AT255" s="218" t="s">
        <v>148</v>
      </c>
      <c r="AU255" s="218" t="s">
        <v>81</v>
      </c>
      <c r="AV255" s="12" t="s">
        <v>81</v>
      </c>
      <c r="AW255" s="12" t="s">
        <v>38</v>
      </c>
      <c r="AX255" s="12" t="s">
        <v>75</v>
      </c>
      <c r="AY255" s="218" t="s">
        <v>135</v>
      </c>
    </row>
    <row r="256" spans="2:65" s="1" customFormat="1" ht="22.5" customHeight="1" x14ac:dyDescent="0.3">
      <c r="B256" s="34"/>
      <c r="C256" s="193" t="s">
        <v>383</v>
      </c>
      <c r="D256" s="193" t="s">
        <v>138</v>
      </c>
      <c r="E256" s="194" t="s">
        <v>384</v>
      </c>
      <c r="F256" s="195" t="s">
        <v>385</v>
      </c>
      <c r="G256" s="196" t="s">
        <v>386</v>
      </c>
      <c r="H256" s="225"/>
      <c r="I256" s="198"/>
      <c r="J256" s="199">
        <f>ROUND(I256*H256,2)</f>
        <v>0</v>
      </c>
      <c r="K256" s="195" t="s">
        <v>142</v>
      </c>
      <c r="L256" s="54"/>
      <c r="M256" s="200" t="s">
        <v>31</v>
      </c>
      <c r="N256" s="201" t="s">
        <v>46</v>
      </c>
      <c r="O256" s="35"/>
      <c r="P256" s="202">
        <f>O256*H256</f>
        <v>0</v>
      </c>
      <c r="Q256" s="202">
        <v>0</v>
      </c>
      <c r="R256" s="202">
        <f>Q256*H256</f>
        <v>0</v>
      </c>
      <c r="S256" s="202">
        <v>0</v>
      </c>
      <c r="T256" s="203">
        <f>S256*H256</f>
        <v>0</v>
      </c>
      <c r="AR256" s="17" t="s">
        <v>250</v>
      </c>
      <c r="AT256" s="17" t="s">
        <v>138</v>
      </c>
      <c r="AU256" s="17" t="s">
        <v>81</v>
      </c>
      <c r="AY256" s="17" t="s">
        <v>135</v>
      </c>
      <c r="BE256" s="204">
        <f>IF(N256="základní",J256,0)</f>
        <v>0</v>
      </c>
      <c r="BF256" s="204">
        <f>IF(N256="snížená",J256,0)</f>
        <v>0</v>
      </c>
      <c r="BG256" s="204">
        <f>IF(N256="zákl. přenesená",J256,0)</f>
        <v>0</v>
      </c>
      <c r="BH256" s="204">
        <f>IF(N256="sníž. přenesená",J256,0)</f>
        <v>0</v>
      </c>
      <c r="BI256" s="204">
        <f>IF(N256="nulová",J256,0)</f>
        <v>0</v>
      </c>
      <c r="BJ256" s="17" t="s">
        <v>23</v>
      </c>
      <c r="BK256" s="204">
        <f>ROUND(I256*H256,2)</f>
        <v>0</v>
      </c>
      <c r="BL256" s="17" t="s">
        <v>250</v>
      </c>
      <c r="BM256" s="17" t="s">
        <v>387</v>
      </c>
    </row>
    <row r="257" spans="2:65" s="1" customFormat="1" ht="27" x14ac:dyDescent="0.3">
      <c r="B257" s="34"/>
      <c r="C257" s="56"/>
      <c r="D257" s="205" t="s">
        <v>145</v>
      </c>
      <c r="E257" s="56"/>
      <c r="F257" s="206" t="s">
        <v>388</v>
      </c>
      <c r="G257" s="56"/>
      <c r="H257" s="56"/>
      <c r="I257" s="161"/>
      <c r="J257" s="56"/>
      <c r="K257" s="56"/>
      <c r="L257" s="54"/>
      <c r="M257" s="71"/>
      <c r="N257" s="35"/>
      <c r="O257" s="35"/>
      <c r="P257" s="35"/>
      <c r="Q257" s="35"/>
      <c r="R257" s="35"/>
      <c r="S257" s="35"/>
      <c r="T257" s="72"/>
      <c r="AT257" s="17" t="s">
        <v>145</v>
      </c>
      <c r="AU257" s="17" t="s">
        <v>81</v>
      </c>
    </row>
    <row r="258" spans="2:65" s="1" customFormat="1" ht="121.5" x14ac:dyDescent="0.3">
      <c r="B258" s="34"/>
      <c r="C258" s="56"/>
      <c r="D258" s="205" t="s">
        <v>146</v>
      </c>
      <c r="E258" s="56"/>
      <c r="F258" s="207" t="s">
        <v>389</v>
      </c>
      <c r="G258" s="56"/>
      <c r="H258" s="56"/>
      <c r="I258" s="161"/>
      <c r="J258" s="56"/>
      <c r="K258" s="56"/>
      <c r="L258" s="54"/>
      <c r="M258" s="71"/>
      <c r="N258" s="35"/>
      <c r="O258" s="35"/>
      <c r="P258" s="35"/>
      <c r="Q258" s="35"/>
      <c r="R258" s="35"/>
      <c r="S258" s="35"/>
      <c r="T258" s="72"/>
      <c r="AT258" s="17" t="s">
        <v>146</v>
      </c>
      <c r="AU258" s="17" t="s">
        <v>81</v>
      </c>
    </row>
    <row r="259" spans="2:65" s="11" customFormat="1" ht="29.85" customHeight="1" x14ac:dyDescent="0.3">
      <c r="B259" s="176"/>
      <c r="C259" s="177"/>
      <c r="D259" s="190" t="s">
        <v>74</v>
      </c>
      <c r="E259" s="191" t="s">
        <v>390</v>
      </c>
      <c r="F259" s="191" t="s">
        <v>391</v>
      </c>
      <c r="G259" s="177"/>
      <c r="H259" s="177"/>
      <c r="I259" s="180"/>
      <c r="J259" s="192">
        <f>BK259</f>
        <v>0</v>
      </c>
      <c r="K259" s="177"/>
      <c r="L259" s="182"/>
      <c r="M259" s="183"/>
      <c r="N259" s="184"/>
      <c r="O259" s="184"/>
      <c r="P259" s="185">
        <f>SUM(P260:P275)</f>
        <v>0</v>
      </c>
      <c r="Q259" s="184"/>
      <c r="R259" s="185">
        <f>SUM(R260:R275)</f>
        <v>2.0799999999999998E-3</v>
      </c>
      <c r="S259" s="184"/>
      <c r="T259" s="186">
        <f>SUM(T260:T275)</f>
        <v>1.4400000000000001E-2</v>
      </c>
      <c r="AR259" s="187" t="s">
        <v>81</v>
      </c>
      <c r="AT259" s="188" t="s">
        <v>74</v>
      </c>
      <c r="AU259" s="188" t="s">
        <v>23</v>
      </c>
      <c r="AY259" s="187" t="s">
        <v>135</v>
      </c>
      <c r="BK259" s="189">
        <f>SUM(BK260:BK275)</f>
        <v>0</v>
      </c>
    </row>
    <row r="260" spans="2:65" s="1" customFormat="1" ht="22.5" customHeight="1" x14ac:dyDescent="0.3">
      <c r="B260" s="34"/>
      <c r="C260" s="193" t="s">
        <v>392</v>
      </c>
      <c r="D260" s="193" t="s">
        <v>138</v>
      </c>
      <c r="E260" s="194" t="s">
        <v>393</v>
      </c>
      <c r="F260" s="195" t="s">
        <v>394</v>
      </c>
      <c r="G260" s="196" t="s">
        <v>241</v>
      </c>
      <c r="H260" s="197">
        <v>3</v>
      </c>
      <c r="I260" s="198"/>
      <c r="J260" s="199">
        <f>ROUND(I260*H260,2)</f>
        <v>0</v>
      </c>
      <c r="K260" s="195" t="s">
        <v>142</v>
      </c>
      <c r="L260" s="54"/>
      <c r="M260" s="200" t="s">
        <v>31</v>
      </c>
      <c r="N260" s="201" t="s">
        <v>46</v>
      </c>
      <c r="O260" s="35"/>
      <c r="P260" s="202">
        <f>O260*H260</f>
        <v>0</v>
      </c>
      <c r="Q260" s="202">
        <v>0</v>
      </c>
      <c r="R260" s="202">
        <f>Q260*H260</f>
        <v>0</v>
      </c>
      <c r="S260" s="202">
        <v>3.0000000000000001E-3</v>
      </c>
      <c r="T260" s="203">
        <f>S260*H260</f>
        <v>9.0000000000000011E-3</v>
      </c>
      <c r="AR260" s="17" t="s">
        <v>250</v>
      </c>
      <c r="AT260" s="17" t="s">
        <v>138</v>
      </c>
      <c r="AU260" s="17" t="s">
        <v>81</v>
      </c>
      <c r="AY260" s="17" t="s">
        <v>135</v>
      </c>
      <c r="BE260" s="204">
        <f>IF(N260="základní",J260,0)</f>
        <v>0</v>
      </c>
      <c r="BF260" s="204">
        <f>IF(N260="snížená",J260,0)</f>
        <v>0</v>
      </c>
      <c r="BG260" s="204">
        <f>IF(N260="zákl. přenesená",J260,0)</f>
        <v>0</v>
      </c>
      <c r="BH260" s="204">
        <f>IF(N260="sníž. přenesená",J260,0)</f>
        <v>0</v>
      </c>
      <c r="BI260" s="204">
        <f>IF(N260="nulová",J260,0)</f>
        <v>0</v>
      </c>
      <c r="BJ260" s="17" t="s">
        <v>23</v>
      </c>
      <c r="BK260" s="204">
        <f>ROUND(I260*H260,2)</f>
        <v>0</v>
      </c>
      <c r="BL260" s="17" t="s">
        <v>250</v>
      </c>
      <c r="BM260" s="17" t="s">
        <v>395</v>
      </c>
    </row>
    <row r="261" spans="2:65" s="1" customFormat="1" x14ac:dyDescent="0.3">
      <c r="B261" s="34"/>
      <c r="C261" s="56"/>
      <c r="D261" s="219" t="s">
        <v>145</v>
      </c>
      <c r="E261" s="56"/>
      <c r="F261" s="223" t="s">
        <v>396</v>
      </c>
      <c r="G261" s="56"/>
      <c r="H261" s="56"/>
      <c r="I261" s="161"/>
      <c r="J261" s="56"/>
      <c r="K261" s="56"/>
      <c r="L261" s="54"/>
      <c r="M261" s="71"/>
      <c r="N261" s="35"/>
      <c r="O261" s="35"/>
      <c r="P261" s="35"/>
      <c r="Q261" s="35"/>
      <c r="R261" s="35"/>
      <c r="S261" s="35"/>
      <c r="T261" s="72"/>
      <c r="AT261" s="17" t="s">
        <v>145</v>
      </c>
      <c r="AU261" s="17" t="s">
        <v>81</v>
      </c>
    </row>
    <row r="262" spans="2:65" s="1" customFormat="1" ht="22.5" customHeight="1" x14ac:dyDescent="0.3">
      <c r="B262" s="34"/>
      <c r="C262" s="193" t="s">
        <v>397</v>
      </c>
      <c r="D262" s="193" t="s">
        <v>138</v>
      </c>
      <c r="E262" s="194" t="s">
        <v>398</v>
      </c>
      <c r="F262" s="195" t="s">
        <v>399</v>
      </c>
      <c r="G262" s="196" t="s">
        <v>241</v>
      </c>
      <c r="H262" s="197">
        <v>3</v>
      </c>
      <c r="I262" s="198"/>
      <c r="J262" s="199">
        <f>ROUND(I262*H262,2)</f>
        <v>0</v>
      </c>
      <c r="K262" s="195" t="s">
        <v>142</v>
      </c>
      <c r="L262" s="54"/>
      <c r="M262" s="200" t="s">
        <v>31</v>
      </c>
      <c r="N262" s="201" t="s">
        <v>46</v>
      </c>
      <c r="O262" s="35"/>
      <c r="P262" s="202">
        <f>O262*H262</f>
        <v>0</v>
      </c>
      <c r="Q262" s="202">
        <v>0</v>
      </c>
      <c r="R262" s="202">
        <f>Q262*H262</f>
        <v>0</v>
      </c>
      <c r="S262" s="202">
        <v>1.8E-3</v>
      </c>
      <c r="T262" s="203">
        <f>S262*H262</f>
        <v>5.4000000000000003E-3</v>
      </c>
      <c r="AR262" s="17" t="s">
        <v>250</v>
      </c>
      <c r="AT262" s="17" t="s">
        <v>138</v>
      </c>
      <c r="AU262" s="17" t="s">
        <v>81</v>
      </c>
      <c r="AY262" s="17" t="s">
        <v>135</v>
      </c>
      <c r="BE262" s="204">
        <f>IF(N262="základní",J262,0)</f>
        <v>0</v>
      </c>
      <c r="BF262" s="204">
        <f>IF(N262="snížená",J262,0)</f>
        <v>0</v>
      </c>
      <c r="BG262" s="204">
        <f>IF(N262="zákl. přenesená",J262,0)</f>
        <v>0</v>
      </c>
      <c r="BH262" s="204">
        <f>IF(N262="sníž. přenesená",J262,0)</f>
        <v>0</v>
      </c>
      <c r="BI262" s="204">
        <f>IF(N262="nulová",J262,0)</f>
        <v>0</v>
      </c>
      <c r="BJ262" s="17" t="s">
        <v>23</v>
      </c>
      <c r="BK262" s="204">
        <f>ROUND(I262*H262,2)</f>
        <v>0</v>
      </c>
      <c r="BL262" s="17" t="s">
        <v>250</v>
      </c>
      <c r="BM262" s="17" t="s">
        <v>400</v>
      </c>
    </row>
    <row r="263" spans="2:65" s="1" customFormat="1" x14ac:dyDescent="0.3">
      <c r="B263" s="34"/>
      <c r="C263" s="56"/>
      <c r="D263" s="205" t="s">
        <v>145</v>
      </c>
      <c r="E263" s="56"/>
      <c r="F263" s="206" t="s">
        <v>401</v>
      </c>
      <c r="G263" s="56"/>
      <c r="H263" s="56"/>
      <c r="I263" s="161"/>
      <c r="J263" s="56"/>
      <c r="K263" s="56"/>
      <c r="L263" s="54"/>
      <c r="M263" s="71"/>
      <c r="N263" s="35"/>
      <c r="O263" s="35"/>
      <c r="P263" s="35"/>
      <c r="Q263" s="35"/>
      <c r="R263" s="35"/>
      <c r="S263" s="35"/>
      <c r="T263" s="72"/>
      <c r="AT263" s="17" t="s">
        <v>145</v>
      </c>
      <c r="AU263" s="17" t="s">
        <v>81</v>
      </c>
    </row>
    <row r="264" spans="2:65" s="12" customFormat="1" x14ac:dyDescent="0.3">
      <c r="B264" s="208"/>
      <c r="C264" s="209"/>
      <c r="D264" s="219" t="s">
        <v>148</v>
      </c>
      <c r="E264" s="220" t="s">
        <v>31</v>
      </c>
      <c r="F264" s="221" t="s">
        <v>171</v>
      </c>
      <c r="G264" s="209"/>
      <c r="H264" s="222">
        <v>3</v>
      </c>
      <c r="I264" s="213"/>
      <c r="J264" s="209"/>
      <c r="K264" s="209"/>
      <c r="L264" s="214"/>
      <c r="M264" s="215"/>
      <c r="N264" s="216"/>
      <c r="O264" s="216"/>
      <c r="P264" s="216"/>
      <c r="Q264" s="216"/>
      <c r="R264" s="216"/>
      <c r="S264" s="216"/>
      <c r="T264" s="217"/>
      <c r="AT264" s="218" t="s">
        <v>148</v>
      </c>
      <c r="AU264" s="218" t="s">
        <v>81</v>
      </c>
      <c r="AV264" s="12" t="s">
        <v>81</v>
      </c>
      <c r="AW264" s="12" t="s">
        <v>38</v>
      </c>
      <c r="AX264" s="12" t="s">
        <v>75</v>
      </c>
      <c r="AY264" s="218" t="s">
        <v>135</v>
      </c>
    </row>
    <row r="265" spans="2:65" s="1" customFormat="1" ht="57" customHeight="1" x14ac:dyDescent="0.3">
      <c r="B265" s="34"/>
      <c r="C265" s="193" t="s">
        <v>402</v>
      </c>
      <c r="D265" s="193" t="s">
        <v>138</v>
      </c>
      <c r="E265" s="194" t="s">
        <v>403</v>
      </c>
      <c r="F265" s="195" t="s">
        <v>404</v>
      </c>
      <c r="G265" s="196" t="s">
        <v>241</v>
      </c>
      <c r="H265" s="197">
        <v>1</v>
      </c>
      <c r="I265" s="198"/>
      <c r="J265" s="199">
        <f>ROUND(I265*H265,2)</f>
        <v>0</v>
      </c>
      <c r="K265" s="195" t="s">
        <v>31</v>
      </c>
      <c r="L265" s="54"/>
      <c r="M265" s="200" t="s">
        <v>31</v>
      </c>
      <c r="N265" s="201" t="s">
        <v>46</v>
      </c>
      <c r="O265" s="35"/>
      <c r="P265" s="202">
        <f>O265*H265</f>
        <v>0</v>
      </c>
      <c r="Q265" s="202">
        <v>2.5999999999999998E-4</v>
      </c>
      <c r="R265" s="202">
        <f>Q265*H265</f>
        <v>2.5999999999999998E-4</v>
      </c>
      <c r="S265" s="202">
        <v>0</v>
      </c>
      <c r="T265" s="203">
        <f>S265*H265</f>
        <v>0</v>
      </c>
      <c r="AR265" s="17" t="s">
        <v>250</v>
      </c>
      <c r="AT265" s="17" t="s">
        <v>138</v>
      </c>
      <c r="AU265" s="17" t="s">
        <v>81</v>
      </c>
      <c r="AY265" s="17" t="s">
        <v>135</v>
      </c>
      <c r="BE265" s="204">
        <f>IF(N265="základní",J265,0)</f>
        <v>0</v>
      </c>
      <c r="BF265" s="204">
        <f>IF(N265="snížená",J265,0)</f>
        <v>0</v>
      </c>
      <c r="BG265" s="204">
        <f>IF(N265="zákl. přenesená",J265,0)</f>
        <v>0</v>
      </c>
      <c r="BH265" s="204">
        <f>IF(N265="sníž. přenesená",J265,0)</f>
        <v>0</v>
      </c>
      <c r="BI265" s="204">
        <f>IF(N265="nulová",J265,0)</f>
        <v>0</v>
      </c>
      <c r="BJ265" s="17" t="s">
        <v>23</v>
      </c>
      <c r="BK265" s="204">
        <f>ROUND(I265*H265,2)</f>
        <v>0</v>
      </c>
      <c r="BL265" s="17" t="s">
        <v>250</v>
      </c>
      <c r="BM265" s="17" t="s">
        <v>405</v>
      </c>
    </row>
    <row r="266" spans="2:65" s="1" customFormat="1" ht="54" x14ac:dyDescent="0.3">
      <c r="B266" s="34"/>
      <c r="C266" s="56"/>
      <c r="D266" s="219" t="s">
        <v>145</v>
      </c>
      <c r="E266" s="56"/>
      <c r="F266" s="223" t="s">
        <v>406</v>
      </c>
      <c r="G266" s="56"/>
      <c r="H266" s="56"/>
      <c r="I266" s="161"/>
      <c r="J266" s="56"/>
      <c r="K266" s="56"/>
      <c r="L266" s="54"/>
      <c r="M266" s="71"/>
      <c r="N266" s="35"/>
      <c r="O266" s="35"/>
      <c r="P266" s="35"/>
      <c r="Q266" s="35"/>
      <c r="R266" s="35"/>
      <c r="S266" s="35"/>
      <c r="T266" s="72"/>
      <c r="AT266" s="17" t="s">
        <v>145</v>
      </c>
      <c r="AU266" s="17" t="s">
        <v>81</v>
      </c>
    </row>
    <row r="267" spans="2:65" s="1" customFormat="1" ht="31.5" customHeight="1" x14ac:dyDescent="0.3">
      <c r="B267" s="34"/>
      <c r="C267" s="193" t="s">
        <v>407</v>
      </c>
      <c r="D267" s="193" t="s">
        <v>138</v>
      </c>
      <c r="E267" s="194" t="s">
        <v>408</v>
      </c>
      <c r="F267" s="195" t="s">
        <v>409</v>
      </c>
      <c r="G267" s="196" t="s">
        <v>241</v>
      </c>
      <c r="H267" s="197">
        <v>3</v>
      </c>
      <c r="I267" s="198"/>
      <c r="J267" s="199">
        <f>ROUND(I267*H267,2)</f>
        <v>0</v>
      </c>
      <c r="K267" s="195" t="s">
        <v>31</v>
      </c>
      <c r="L267" s="54"/>
      <c r="M267" s="200" t="s">
        <v>31</v>
      </c>
      <c r="N267" s="201" t="s">
        <v>46</v>
      </c>
      <c r="O267" s="35"/>
      <c r="P267" s="202">
        <f>O267*H267</f>
        <v>0</v>
      </c>
      <c r="Q267" s="202">
        <v>2.5999999999999998E-4</v>
      </c>
      <c r="R267" s="202">
        <f>Q267*H267</f>
        <v>7.7999999999999988E-4</v>
      </c>
      <c r="S267" s="202">
        <v>0</v>
      </c>
      <c r="T267" s="203">
        <f>S267*H267</f>
        <v>0</v>
      </c>
      <c r="AR267" s="17" t="s">
        <v>250</v>
      </c>
      <c r="AT267" s="17" t="s">
        <v>138</v>
      </c>
      <c r="AU267" s="17" t="s">
        <v>81</v>
      </c>
      <c r="AY267" s="17" t="s">
        <v>135</v>
      </c>
      <c r="BE267" s="204">
        <f>IF(N267="základní",J267,0)</f>
        <v>0</v>
      </c>
      <c r="BF267" s="204">
        <f>IF(N267="snížená",J267,0)</f>
        <v>0</v>
      </c>
      <c r="BG267" s="204">
        <f>IF(N267="zákl. přenesená",J267,0)</f>
        <v>0</v>
      </c>
      <c r="BH267" s="204">
        <f>IF(N267="sníž. přenesená",J267,0)</f>
        <v>0</v>
      </c>
      <c r="BI267" s="204">
        <f>IF(N267="nulová",J267,0)</f>
        <v>0</v>
      </c>
      <c r="BJ267" s="17" t="s">
        <v>23</v>
      </c>
      <c r="BK267" s="204">
        <f>ROUND(I267*H267,2)</f>
        <v>0</v>
      </c>
      <c r="BL267" s="17" t="s">
        <v>250</v>
      </c>
      <c r="BM267" s="17" t="s">
        <v>410</v>
      </c>
    </row>
    <row r="268" spans="2:65" s="1" customFormat="1" ht="27" x14ac:dyDescent="0.3">
      <c r="B268" s="34"/>
      <c r="C268" s="56"/>
      <c r="D268" s="219" t="s">
        <v>145</v>
      </c>
      <c r="E268" s="56"/>
      <c r="F268" s="223" t="s">
        <v>409</v>
      </c>
      <c r="G268" s="56"/>
      <c r="H268" s="56"/>
      <c r="I268" s="161"/>
      <c r="J268" s="56"/>
      <c r="K268" s="56"/>
      <c r="L268" s="54"/>
      <c r="M268" s="71"/>
      <c r="N268" s="35"/>
      <c r="O268" s="35"/>
      <c r="P268" s="35"/>
      <c r="Q268" s="35"/>
      <c r="R268" s="35"/>
      <c r="S268" s="35"/>
      <c r="T268" s="72"/>
      <c r="AT268" s="17" t="s">
        <v>145</v>
      </c>
      <c r="AU268" s="17" t="s">
        <v>81</v>
      </c>
    </row>
    <row r="269" spans="2:65" s="1" customFormat="1" ht="44.25" customHeight="1" x14ac:dyDescent="0.3">
      <c r="B269" s="34"/>
      <c r="C269" s="193" t="s">
        <v>411</v>
      </c>
      <c r="D269" s="193" t="s">
        <v>138</v>
      </c>
      <c r="E269" s="194" t="s">
        <v>412</v>
      </c>
      <c r="F269" s="195" t="s">
        <v>413</v>
      </c>
      <c r="G269" s="196" t="s">
        <v>241</v>
      </c>
      <c r="H269" s="197">
        <v>1</v>
      </c>
      <c r="I269" s="198"/>
      <c r="J269" s="199">
        <f>ROUND(I269*H269,2)</f>
        <v>0</v>
      </c>
      <c r="K269" s="195" t="s">
        <v>31</v>
      </c>
      <c r="L269" s="54"/>
      <c r="M269" s="200" t="s">
        <v>31</v>
      </c>
      <c r="N269" s="201" t="s">
        <v>46</v>
      </c>
      <c r="O269" s="35"/>
      <c r="P269" s="202">
        <f>O269*H269</f>
        <v>0</v>
      </c>
      <c r="Q269" s="202">
        <v>2.5999999999999998E-4</v>
      </c>
      <c r="R269" s="202">
        <f>Q269*H269</f>
        <v>2.5999999999999998E-4</v>
      </c>
      <c r="S269" s="202">
        <v>0</v>
      </c>
      <c r="T269" s="203">
        <f>S269*H269</f>
        <v>0</v>
      </c>
      <c r="AR269" s="17" t="s">
        <v>250</v>
      </c>
      <c r="AT269" s="17" t="s">
        <v>138</v>
      </c>
      <c r="AU269" s="17" t="s">
        <v>81</v>
      </c>
      <c r="AY269" s="17" t="s">
        <v>135</v>
      </c>
      <c r="BE269" s="204">
        <f>IF(N269="základní",J269,0)</f>
        <v>0</v>
      </c>
      <c r="BF269" s="204">
        <f>IF(N269="snížená",J269,0)</f>
        <v>0</v>
      </c>
      <c r="BG269" s="204">
        <f>IF(N269="zákl. přenesená",J269,0)</f>
        <v>0</v>
      </c>
      <c r="BH269" s="204">
        <f>IF(N269="sníž. přenesená",J269,0)</f>
        <v>0</v>
      </c>
      <c r="BI269" s="204">
        <f>IF(N269="nulová",J269,0)</f>
        <v>0</v>
      </c>
      <c r="BJ269" s="17" t="s">
        <v>23</v>
      </c>
      <c r="BK269" s="204">
        <f>ROUND(I269*H269,2)</f>
        <v>0</v>
      </c>
      <c r="BL269" s="17" t="s">
        <v>250</v>
      </c>
      <c r="BM269" s="17" t="s">
        <v>414</v>
      </c>
    </row>
    <row r="270" spans="2:65" s="1" customFormat="1" ht="27" x14ac:dyDescent="0.3">
      <c r="B270" s="34"/>
      <c r="C270" s="56"/>
      <c r="D270" s="219" t="s">
        <v>145</v>
      </c>
      <c r="E270" s="56"/>
      <c r="F270" s="223" t="s">
        <v>413</v>
      </c>
      <c r="G270" s="56"/>
      <c r="H270" s="56"/>
      <c r="I270" s="161"/>
      <c r="J270" s="56"/>
      <c r="K270" s="56"/>
      <c r="L270" s="54"/>
      <c r="M270" s="71"/>
      <c r="N270" s="35"/>
      <c r="O270" s="35"/>
      <c r="P270" s="35"/>
      <c r="Q270" s="35"/>
      <c r="R270" s="35"/>
      <c r="S270" s="35"/>
      <c r="T270" s="72"/>
      <c r="AT270" s="17" t="s">
        <v>145</v>
      </c>
      <c r="AU270" s="17" t="s">
        <v>81</v>
      </c>
    </row>
    <row r="271" spans="2:65" s="1" customFormat="1" ht="44.25" customHeight="1" x14ac:dyDescent="0.3">
      <c r="B271" s="34"/>
      <c r="C271" s="193" t="s">
        <v>415</v>
      </c>
      <c r="D271" s="193" t="s">
        <v>138</v>
      </c>
      <c r="E271" s="194" t="s">
        <v>416</v>
      </c>
      <c r="F271" s="195" t="s">
        <v>417</v>
      </c>
      <c r="G271" s="196" t="s">
        <v>241</v>
      </c>
      <c r="H271" s="197">
        <v>3</v>
      </c>
      <c r="I271" s="198"/>
      <c r="J271" s="199">
        <f>ROUND(I271*H271,2)</f>
        <v>0</v>
      </c>
      <c r="K271" s="195" t="s">
        <v>31</v>
      </c>
      <c r="L271" s="54"/>
      <c r="M271" s="200" t="s">
        <v>31</v>
      </c>
      <c r="N271" s="201" t="s">
        <v>46</v>
      </c>
      <c r="O271" s="35"/>
      <c r="P271" s="202">
        <f>O271*H271</f>
        <v>0</v>
      </c>
      <c r="Q271" s="202">
        <v>2.5999999999999998E-4</v>
      </c>
      <c r="R271" s="202">
        <f>Q271*H271</f>
        <v>7.7999999999999988E-4</v>
      </c>
      <c r="S271" s="202">
        <v>0</v>
      </c>
      <c r="T271" s="203">
        <f>S271*H271</f>
        <v>0</v>
      </c>
      <c r="AR271" s="17" t="s">
        <v>250</v>
      </c>
      <c r="AT271" s="17" t="s">
        <v>138</v>
      </c>
      <c r="AU271" s="17" t="s">
        <v>81</v>
      </c>
      <c r="AY271" s="17" t="s">
        <v>135</v>
      </c>
      <c r="BE271" s="204">
        <f>IF(N271="základní",J271,0)</f>
        <v>0</v>
      </c>
      <c r="BF271" s="204">
        <f>IF(N271="snížená",J271,0)</f>
        <v>0</v>
      </c>
      <c r="BG271" s="204">
        <f>IF(N271="zákl. přenesená",J271,0)</f>
        <v>0</v>
      </c>
      <c r="BH271" s="204">
        <f>IF(N271="sníž. přenesená",J271,0)</f>
        <v>0</v>
      </c>
      <c r="BI271" s="204">
        <f>IF(N271="nulová",J271,0)</f>
        <v>0</v>
      </c>
      <c r="BJ271" s="17" t="s">
        <v>23</v>
      </c>
      <c r="BK271" s="204">
        <f>ROUND(I271*H271,2)</f>
        <v>0</v>
      </c>
      <c r="BL271" s="17" t="s">
        <v>250</v>
      </c>
      <c r="BM271" s="17" t="s">
        <v>418</v>
      </c>
    </row>
    <row r="272" spans="2:65" s="1" customFormat="1" ht="27" x14ac:dyDescent="0.3">
      <c r="B272" s="34"/>
      <c r="C272" s="56"/>
      <c r="D272" s="219" t="s">
        <v>145</v>
      </c>
      <c r="E272" s="56"/>
      <c r="F272" s="223" t="s">
        <v>417</v>
      </c>
      <c r="G272" s="56"/>
      <c r="H272" s="56"/>
      <c r="I272" s="161"/>
      <c r="J272" s="56"/>
      <c r="K272" s="56"/>
      <c r="L272" s="54"/>
      <c r="M272" s="71"/>
      <c r="N272" s="35"/>
      <c r="O272" s="35"/>
      <c r="P272" s="35"/>
      <c r="Q272" s="35"/>
      <c r="R272" s="35"/>
      <c r="S272" s="35"/>
      <c r="T272" s="72"/>
      <c r="AT272" s="17" t="s">
        <v>145</v>
      </c>
      <c r="AU272" s="17" t="s">
        <v>81</v>
      </c>
    </row>
    <row r="273" spans="2:65" s="1" customFormat="1" ht="22.5" customHeight="1" x14ac:dyDescent="0.3">
      <c r="B273" s="34"/>
      <c r="C273" s="193" t="s">
        <v>419</v>
      </c>
      <c r="D273" s="193" t="s">
        <v>138</v>
      </c>
      <c r="E273" s="194" t="s">
        <v>420</v>
      </c>
      <c r="F273" s="195" t="s">
        <v>421</v>
      </c>
      <c r="G273" s="196" t="s">
        <v>386</v>
      </c>
      <c r="H273" s="225"/>
      <c r="I273" s="198"/>
      <c r="J273" s="199">
        <f>ROUND(I273*H273,2)</f>
        <v>0</v>
      </c>
      <c r="K273" s="195" t="s">
        <v>142</v>
      </c>
      <c r="L273" s="54"/>
      <c r="M273" s="200" t="s">
        <v>31</v>
      </c>
      <c r="N273" s="201" t="s">
        <v>46</v>
      </c>
      <c r="O273" s="35"/>
      <c r="P273" s="202">
        <f>O273*H273</f>
        <v>0</v>
      </c>
      <c r="Q273" s="202">
        <v>0</v>
      </c>
      <c r="R273" s="202">
        <f>Q273*H273</f>
        <v>0</v>
      </c>
      <c r="S273" s="202">
        <v>0</v>
      </c>
      <c r="T273" s="203">
        <f>S273*H273</f>
        <v>0</v>
      </c>
      <c r="AR273" s="17" t="s">
        <v>250</v>
      </c>
      <c r="AT273" s="17" t="s">
        <v>138</v>
      </c>
      <c r="AU273" s="17" t="s">
        <v>81</v>
      </c>
      <c r="AY273" s="17" t="s">
        <v>135</v>
      </c>
      <c r="BE273" s="204">
        <f>IF(N273="základní",J273,0)</f>
        <v>0</v>
      </c>
      <c r="BF273" s="204">
        <f>IF(N273="snížená",J273,0)</f>
        <v>0</v>
      </c>
      <c r="BG273" s="204">
        <f>IF(N273="zákl. přenesená",J273,0)</f>
        <v>0</v>
      </c>
      <c r="BH273" s="204">
        <f>IF(N273="sníž. přenesená",J273,0)</f>
        <v>0</v>
      </c>
      <c r="BI273" s="204">
        <f>IF(N273="nulová",J273,0)</f>
        <v>0</v>
      </c>
      <c r="BJ273" s="17" t="s">
        <v>23</v>
      </c>
      <c r="BK273" s="204">
        <f>ROUND(I273*H273,2)</f>
        <v>0</v>
      </c>
      <c r="BL273" s="17" t="s">
        <v>250</v>
      </c>
      <c r="BM273" s="17" t="s">
        <v>422</v>
      </c>
    </row>
    <row r="274" spans="2:65" s="1" customFormat="1" ht="27" x14ac:dyDescent="0.3">
      <c r="B274" s="34"/>
      <c r="C274" s="56"/>
      <c r="D274" s="205" t="s">
        <v>145</v>
      </c>
      <c r="E274" s="56"/>
      <c r="F274" s="206" t="s">
        <v>423</v>
      </c>
      <c r="G274" s="56"/>
      <c r="H274" s="56"/>
      <c r="I274" s="161"/>
      <c r="J274" s="56"/>
      <c r="K274" s="56"/>
      <c r="L274" s="54"/>
      <c r="M274" s="71"/>
      <c r="N274" s="35"/>
      <c r="O274" s="35"/>
      <c r="P274" s="35"/>
      <c r="Q274" s="35"/>
      <c r="R274" s="35"/>
      <c r="S274" s="35"/>
      <c r="T274" s="72"/>
      <c r="AT274" s="17" t="s">
        <v>145</v>
      </c>
      <c r="AU274" s="17" t="s">
        <v>81</v>
      </c>
    </row>
    <row r="275" spans="2:65" s="1" customFormat="1" ht="121.5" x14ac:dyDescent="0.3">
      <c r="B275" s="34"/>
      <c r="C275" s="56"/>
      <c r="D275" s="205" t="s">
        <v>146</v>
      </c>
      <c r="E275" s="56"/>
      <c r="F275" s="207" t="s">
        <v>424</v>
      </c>
      <c r="G275" s="56"/>
      <c r="H275" s="56"/>
      <c r="I275" s="161"/>
      <c r="J275" s="56"/>
      <c r="K275" s="56"/>
      <c r="L275" s="54"/>
      <c r="M275" s="71"/>
      <c r="N275" s="35"/>
      <c r="O275" s="35"/>
      <c r="P275" s="35"/>
      <c r="Q275" s="35"/>
      <c r="R275" s="35"/>
      <c r="S275" s="35"/>
      <c r="T275" s="72"/>
      <c r="AT275" s="17" t="s">
        <v>146</v>
      </c>
      <c r="AU275" s="17" t="s">
        <v>81</v>
      </c>
    </row>
    <row r="276" spans="2:65" s="11" customFormat="1" ht="29.85" customHeight="1" x14ac:dyDescent="0.3">
      <c r="B276" s="176"/>
      <c r="C276" s="177"/>
      <c r="D276" s="190" t="s">
        <v>74</v>
      </c>
      <c r="E276" s="191" t="s">
        <v>425</v>
      </c>
      <c r="F276" s="191" t="s">
        <v>426</v>
      </c>
      <c r="G276" s="177"/>
      <c r="H276" s="177"/>
      <c r="I276" s="180"/>
      <c r="J276" s="192">
        <f>BK276</f>
        <v>0</v>
      </c>
      <c r="K276" s="177"/>
      <c r="L276" s="182"/>
      <c r="M276" s="183"/>
      <c r="N276" s="184"/>
      <c r="O276" s="184"/>
      <c r="P276" s="185">
        <f>SUM(P277:P282)</f>
        <v>0</v>
      </c>
      <c r="Q276" s="184"/>
      <c r="R276" s="185">
        <f>SUM(R277:R282)</f>
        <v>0</v>
      </c>
      <c r="S276" s="184"/>
      <c r="T276" s="186">
        <f>SUM(T277:T282)</f>
        <v>0.82235800000000014</v>
      </c>
      <c r="AR276" s="187" t="s">
        <v>81</v>
      </c>
      <c r="AT276" s="188" t="s">
        <v>74</v>
      </c>
      <c r="AU276" s="188" t="s">
        <v>23</v>
      </c>
      <c r="AY276" s="187" t="s">
        <v>135</v>
      </c>
      <c r="BK276" s="189">
        <f>SUM(BK277:BK282)</f>
        <v>0</v>
      </c>
    </row>
    <row r="277" spans="2:65" s="1" customFormat="1" ht="22.5" customHeight="1" x14ac:dyDescent="0.3">
      <c r="B277" s="34"/>
      <c r="C277" s="193" t="s">
        <v>427</v>
      </c>
      <c r="D277" s="193" t="s">
        <v>138</v>
      </c>
      <c r="E277" s="194" t="s">
        <v>428</v>
      </c>
      <c r="F277" s="195" t="s">
        <v>429</v>
      </c>
      <c r="G277" s="196" t="s">
        <v>141</v>
      </c>
      <c r="H277" s="197">
        <v>48.374000000000002</v>
      </c>
      <c r="I277" s="198"/>
      <c r="J277" s="199">
        <f>ROUND(I277*H277,2)</f>
        <v>0</v>
      </c>
      <c r="K277" s="195" t="s">
        <v>142</v>
      </c>
      <c r="L277" s="54"/>
      <c r="M277" s="200" t="s">
        <v>31</v>
      </c>
      <c r="N277" s="201" t="s">
        <v>46</v>
      </c>
      <c r="O277" s="35"/>
      <c r="P277" s="202">
        <f>O277*H277</f>
        <v>0</v>
      </c>
      <c r="Q277" s="202">
        <v>0</v>
      </c>
      <c r="R277" s="202">
        <f>Q277*H277</f>
        <v>0</v>
      </c>
      <c r="S277" s="202">
        <v>1.7000000000000001E-2</v>
      </c>
      <c r="T277" s="203">
        <f>S277*H277</f>
        <v>0.82235800000000014</v>
      </c>
      <c r="AR277" s="17" t="s">
        <v>250</v>
      </c>
      <c r="AT277" s="17" t="s">
        <v>138</v>
      </c>
      <c r="AU277" s="17" t="s">
        <v>81</v>
      </c>
      <c r="AY277" s="17" t="s">
        <v>135</v>
      </c>
      <c r="BE277" s="204">
        <f>IF(N277="základní",J277,0)</f>
        <v>0</v>
      </c>
      <c r="BF277" s="204">
        <f>IF(N277="snížená",J277,0)</f>
        <v>0</v>
      </c>
      <c r="BG277" s="204">
        <f>IF(N277="zákl. přenesená",J277,0)</f>
        <v>0</v>
      </c>
      <c r="BH277" s="204">
        <f>IF(N277="sníž. přenesená",J277,0)</f>
        <v>0</v>
      </c>
      <c r="BI277" s="204">
        <f>IF(N277="nulová",J277,0)</f>
        <v>0</v>
      </c>
      <c r="BJ277" s="17" t="s">
        <v>23</v>
      </c>
      <c r="BK277" s="204">
        <f>ROUND(I277*H277,2)</f>
        <v>0</v>
      </c>
      <c r="BL277" s="17" t="s">
        <v>250</v>
      </c>
      <c r="BM277" s="17" t="s">
        <v>430</v>
      </c>
    </row>
    <row r="278" spans="2:65" s="1" customFormat="1" x14ac:dyDescent="0.3">
      <c r="B278" s="34"/>
      <c r="C278" s="56"/>
      <c r="D278" s="205" t="s">
        <v>145</v>
      </c>
      <c r="E278" s="56"/>
      <c r="F278" s="206" t="s">
        <v>431</v>
      </c>
      <c r="G278" s="56"/>
      <c r="H278" s="56"/>
      <c r="I278" s="161"/>
      <c r="J278" s="56"/>
      <c r="K278" s="56"/>
      <c r="L278" s="54"/>
      <c r="M278" s="71"/>
      <c r="N278" s="35"/>
      <c r="O278" s="35"/>
      <c r="P278" s="35"/>
      <c r="Q278" s="35"/>
      <c r="R278" s="35"/>
      <c r="S278" s="35"/>
      <c r="T278" s="72"/>
      <c r="AT278" s="17" t="s">
        <v>145</v>
      </c>
      <c r="AU278" s="17" t="s">
        <v>81</v>
      </c>
    </row>
    <row r="279" spans="2:65" s="12" customFormat="1" x14ac:dyDescent="0.3">
      <c r="B279" s="208"/>
      <c r="C279" s="209"/>
      <c r="D279" s="205" t="s">
        <v>148</v>
      </c>
      <c r="E279" s="210" t="s">
        <v>31</v>
      </c>
      <c r="F279" s="211" t="s">
        <v>432</v>
      </c>
      <c r="G279" s="209"/>
      <c r="H279" s="212">
        <v>22.352</v>
      </c>
      <c r="I279" s="213"/>
      <c r="J279" s="209"/>
      <c r="K279" s="209"/>
      <c r="L279" s="214"/>
      <c r="M279" s="215"/>
      <c r="N279" s="216"/>
      <c r="O279" s="216"/>
      <c r="P279" s="216"/>
      <c r="Q279" s="216"/>
      <c r="R279" s="216"/>
      <c r="S279" s="216"/>
      <c r="T279" s="217"/>
      <c r="AT279" s="218" t="s">
        <v>148</v>
      </c>
      <c r="AU279" s="218" t="s">
        <v>81</v>
      </c>
      <c r="AV279" s="12" t="s">
        <v>81</v>
      </c>
      <c r="AW279" s="12" t="s">
        <v>38</v>
      </c>
      <c r="AX279" s="12" t="s">
        <v>75</v>
      </c>
      <c r="AY279" s="218" t="s">
        <v>135</v>
      </c>
    </row>
    <row r="280" spans="2:65" s="12" customFormat="1" x14ac:dyDescent="0.3">
      <c r="B280" s="208"/>
      <c r="C280" s="209"/>
      <c r="D280" s="205" t="s">
        <v>148</v>
      </c>
      <c r="E280" s="210" t="s">
        <v>31</v>
      </c>
      <c r="F280" s="211" t="s">
        <v>433</v>
      </c>
      <c r="G280" s="209"/>
      <c r="H280" s="212">
        <v>10.438000000000001</v>
      </c>
      <c r="I280" s="213"/>
      <c r="J280" s="209"/>
      <c r="K280" s="209"/>
      <c r="L280" s="214"/>
      <c r="M280" s="215"/>
      <c r="N280" s="216"/>
      <c r="O280" s="216"/>
      <c r="P280" s="216"/>
      <c r="Q280" s="216"/>
      <c r="R280" s="216"/>
      <c r="S280" s="216"/>
      <c r="T280" s="217"/>
      <c r="AT280" s="218" t="s">
        <v>148</v>
      </c>
      <c r="AU280" s="218" t="s">
        <v>81</v>
      </c>
      <c r="AV280" s="12" t="s">
        <v>81</v>
      </c>
      <c r="AW280" s="12" t="s">
        <v>38</v>
      </c>
      <c r="AX280" s="12" t="s">
        <v>75</v>
      </c>
      <c r="AY280" s="218" t="s">
        <v>135</v>
      </c>
    </row>
    <row r="281" spans="2:65" s="12" customFormat="1" x14ac:dyDescent="0.3">
      <c r="B281" s="208"/>
      <c r="C281" s="209"/>
      <c r="D281" s="205" t="s">
        <v>148</v>
      </c>
      <c r="E281" s="210" t="s">
        <v>31</v>
      </c>
      <c r="F281" s="211" t="s">
        <v>434</v>
      </c>
      <c r="G281" s="209"/>
      <c r="H281" s="212">
        <v>10.85</v>
      </c>
      <c r="I281" s="213"/>
      <c r="J281" s="209"/>
      <c r="K281" s="209"/>
      <c r="L281" s="214"/>
      <c r="M281" s="215"/>
      <c r="N281" s="216"/>
      <c r="O281" s="216"/>
      <c r="P281" s="216"/>
      <c r="Q281" s="216"/>
      <c r="R281" s="216"/>
      <c r="S281" s="216"/>
      <c r="T281" s="217"/>
      <c r="AT281" s="218" t="s">
        <v>148</v>
      </c>
      <c r="AU281" s="218" t="s">
        <v>81</v>
      </c>
      <c r="AV281" s="12" t="s">
        <v>81</v>
      </c>
      <c r="AW281" s="12" t="s">
        <v>38</v>
      </c>
      <c r="AX281" s="12" t="s">
        <v>75</v>
      </c>
      <c r="AY281" s="218" t="s">
        <v>135</v>
      </c>
    </row>
    <row r="282" spans="2:65" s="12" customFormat="1" x14ac:dyDescent="0.3">
      <c r="B282" s="208"/>
      <c r="C282" s="209"/>
      <c r="D282" s="205" t="s">
        <v>148</v>
      </c>
      <c r="E282" s="210" t="s">
        <v>31</v>
      </c>
      <c r="F282" s="211" t="s">
        <v>435</v>
      </c>
      <c r="G282" s="209"/>
      <c r="H282" s="212">
        <v>4.734</v>
      </c>
      <c r="I282" s="213"/>
      <c r="J282" s="209"/>
      <c r="K282" s="209"/>
      <c r="L282" s="214"/>
      <c r="M282" s="215"/>
      <c r="N282" s="216"/>
      <c r="O282" s="216"/>
      <c r="P282" s="216"/>
      <c r="Q282" s="216"/>
      <c r="R282" s="216"/>
      <c r="S282" s="216"/>
      <c r="T282" s="217"/>
      <c r="AT282" s="218" t="s">
        <v>148</v>
      </c>
      <c r="AU282" s="218" t="s">
        <v>81</v>
      </c>
      <c r="AV282" s="12" t="s">
        <v>81</v>
      </c>
      <c r="AW282" s="12" t="s">
        <v>38</v>
      </c>
      <c r="AX282" s="12" t="s">
        <v>75</v>
      </c>
      <c r="AY282" s="218" t="s">
        <v>135</v>
      </c>
    </row>
    <row r="283" spans="2:65" s="11" customFormat="1" ht="29.85" customHeight="1" x14ac:dyDescent="0.3">
      <c r="B283" s="176"/>
      <c r="C283" s="177"/>
      <c r="D283" s="190" t="s">
        <v>74</v>
      </c>
      <c r="E283" s="191" t="s">
        <v>436</v>
      </c>
      <c r="F283" s="191" t="s">
        <v>437</v>
      </c>
      <c r="G283" s="177"/>
      <c r="H283" s="177"/>
      <c r="I283" s="180"/>
      <c r="J283" s="192">
        <f>BK283</f>
        <v>0</v>
      </c>
      <c r="K283" s="177"/>
      <c r="L283" s="182"/>
      <c r="M283" s="183"/>
      <c r="N283" s="184"/>
      <c r="O283" s="184"/>
      <c r="P283" s="185">
        <f>SUM(P284:P312)</f>
        <v>0</v>
      </c>
      <c r="Q283" s="184"/>
      <c r="R283" s="185">
        <f>SUM(R284:R312)</f>
        <v>0.61341275999999989</v>
      </c>
      <c r="S283" s="184"/>
      <c r="T283" s="186">
        <f>SUM(T284:T312)</f>
        <v>0</v>
      </c>
      <c r="AR283" s="187" t="s">
        <v>81</v>
      </c>
      <c r="AT283" s="188" t="s">
        <v>74</v>
      </c>
      <c r="AU283" s="188" t="s">
        <v>23</v>
      </c>
      <c r="AY283" s="187" t="s">
        <v>135</v>
      </c>
      <c r="BK283" s="189">
        <f>SUM(BK284:BK312)</f>
        <v>0</v>
      </c>
    </row>
    <row r="284" spans="2:65" s="1" customFormat="1" ht="22.5" customHeight="1" x14ac:dyDescent="0.3">
      <c r="B284" s="34"/>
      <c r="C284" s="193" t="s">
        <v>438</v>
      </c>
      <c r="D284" s="193" t="s">
        <v>138</v>
      </c>
      <c r="E284" s="194" t="s">
        <v>439</v>
      </c>
      <c r="F284" s="195" t="s">
        <v>440</v>
      </c>
      <c r="G284" s="196" t="s">
        <v>441</v>
      </c>
      <c r="H284" s="197">
        <v>61.31</v>
      </c>
      <c r="I284" s="198"/>
      <c r="J284" s="199">
        <f>ROUND(I284*H284,2)</f>
        <v>0</v>
      </c>
      <c r="K284" s="195" t="s">
        <v>142</v>
      </c>
      <c r="L284" s="54"/>
      <c r="M284" s="200" t="s">
        <v>31</v>
      </c>
      <c r="N284" s="201" t="s">
        <v>46</v>
      </c>
      <c r="O284" s="35"/>
      <c r="P284" s="202">
        <f>O284*H284</f>
        <v>0</v>
      </c>
      <c r="Q284" s="202">
        <v>0</v>
      </c>
      <c r="R284" s="202">
        <f>Q284*H284</f>
        <v>0</v>
      </c>
      <c r="S284" s="202">
        <v>0</v>
      </c>
      <c r="T284" s="203">
        <f>S284*H284</f>
        <v>0</v>
      </c>
      <c r="AR284" s="17" t="s">
        <v>250</v>
      </c>
      <c r="AT284" s="17" t="s">
        <v>138</v>
      </c>
      <c r="AU284" s="17" t="s">
        <v>81</v>
      </c>
      <c r="AY284" s="17" t="s">
        <v>135</v>
      </c>
      <c r="BE284" s="204">
        <f>IF(N284="základní",J284,0)</f>
        <v>0</v>
      </c>
      <c r="BF284" s="204">
        <f>IF(N284="snížená",J284,0)</f>
        <v>0</v>
      </c>
      <c r="BG284" s="204">
        <f>IF(N284="zákl. přenesená",J284,0)</f>
        <v>0</v>
      </c>
      <c r="BH284" s="204">
        <f>IF(N284="sníž. přenesená",J284,0)</f>
        <v>0</v>
      </c>
      <c r="BI284" s="204">
        <f>IF(N284="nulová",J284,0)</f>
        <v>0</v>
      </c>
      <c r="BJ284" s="17" t="s">
        <v>23</v>
      </c>
      <c r="BK284" s="204">
        <f>ROUND(I284*H284,2)</f>
        <v>0</v>
      </c>
      <c r="BL284" s="17" t="s">
        <v>250</v>
      </c>
      <c r="BM284" s="17" t="s">
        <v>442</v>
      </c>
    </row>
    <row r="285" spans="2:65" s="1" customFormat="1" x14ac:dyDescent="0.3">
      <c r="B285" s="34"/>
      <c r="C285" s="56"/>
      <c r="D285" s="205" t="s">
        <v>145</v>
      </c>
      <c r="E285" s="56"/>
      <c r="F285" s="206" t="s">
        <v>443</v>
      </c>
      <c r="G285" s="56"/>
      <c r="H285" s="56"/>
      <c r="I285" s="161"/>
      <c r="J285" s="56"/>
      <c r="K285" s="56"/>
      <c r="L285" s="54"/>
      <c r="M285" s="71"/>
      <c r="N285" s="35"/>
      <c r="O285" s="35"/>
      <c r="P285" s="35"/>
      <c r="Q285" s="35"/>
      <c r="R285" s="35"/>
      <c r="S285" s="35"/>
      <c r="T285" s="72"/>
      <c r="AT285" s="17" t="s">
        <v>145</v>
      </c>
      <c r="AU285" s="17" t="s">
        <v>81</v>
      </c>
    </row>
    <row r="286" spans="2:65" s="1" customFormat="1" ht="67.5" x14ac:dyDescent="0.3">
      <c r="B286" s="34"/>
      <c r="C286" s="56"/>
      <c r="D286" s="205" t="s">
        <v>146</v>
      </c>
      <c r="E286" s="56"/>
      <c r="F286" s="207" t="s">
        <v>444</v>
      </c>
      <c r="G286" s="56"/>
      <c r="H286" s="56"/>
      <c r="I286" s="161"/>
      <c r="J286" s="56"/>
      <c r="K286" s="56"/>
      <c r="L286" s="54"/>
      <c r="M286" s="71"/>
      <c r="N286" s="35"/>
      <c r="O286" s="35"/>
      <c r="P286" s="35"/>
      <c r="Q286" s="35"/>
      <c r="R286" s="35"/>
      <c r="S286" s="35"/>
      <c r="T286" s="72"/>
      <c r="AT286" s="17" t="s">
        <v>146</v>
      </c>
      <c r="AU286" s="17" t="s">
        <v>81</v>
      </c>
    </row>
    <row r="287" spans="2:65" s="12" customFormat="1" x14ac:dyDescent="0.3">
      <c r="B287" s="208"/>
      <c r="C287" s="209"/>
      <c r="D287" s="219" t="s">
        <v>148</v>
      </c>
      <c r="E287" s="220" t="s">
        <v>31</v>
      </c>
      <c r="F287" s="221" t="s">
        <v>445</v>
      </c>
      <c r="G287" s="209"/>
      <c r="H287" s="222">
        <v>61.31</v>
      </c>
      <c r="I287" s="213"/>
      <c r="J287" s="209"/>
      <c r="K287" s="209"/>
      <c r="L287" s="214"/>
      <c r="M287" s="215"/>
      <c r="N287" s="216"/>
      <c r="O287" s="216"/>
      <c r="P287" s="216"/>
      <c r="Q287" s="216"/>
      <c r="R287" s="216"/>
      <c r="S287" s="216"/>
      <c r="T287" s="217"/>
      <c r="AT287" s="218" t="s">
        <v>148</v>
      </c>
      <c r="AU287" s="218" t="s">
        <v>81</v>
      </c>
      <c r="AV287" s="12" t="s">
        <v>81</v>
      </c>
      <c r="AW287" s="12" t="s">
        <v>38</v>
      </c>
      <c r="AX287" s="12" t="s">
        <v>75</v>
      </c>
      <c r="AY287" s="218" t="s">
        <v>135</v>
      </c>
    </row>
    <row r="288" spans="2:65" s="1" customFormat="1" ht="22.5" customHeight="1" x14ac:dyDescent="0.3">
      <c r="B288" s="34"/>
      <c r="C288" s="226" t="s">
        <v>446</v>
      </c>
      <c r="D288" s="226" t="s">
        <v>447</v>
      </c>
      <c r="E288" s="227" t="s">
        <v>448</v>
      </c>
      <c r="F288" s="228" t="s">
        <v>449</v>
      </c>
      <c r="G288" s="229" t="s">
        <v>441</v>
      </c>
      <c r="H288" s="230">
        <v>62.536000000000001</v>
      </c>
      <c r="I288" s="231"/>
      <c r="J288" s="232">
        <f>ROUND(I288*H288,2)</f>
        <v>0</v>
      </c>
      <c r="K288" s="228" t="s">
        <v>142</v>
      </c>
      <c r="L288" s="233"/>
      <c r="M288" s="234" t="s">
        <v>31</v>
      </c>
      <c r="N288" s="235" t="s">
        <v>46</v>
      </c>
      <c r="O288" s="35"/>
      <c r="P288" s="202">
        <f>O288*H288</f>
        <v>0</v>
      </c>
      <c r="Q288" s="202">
        <v>1.0000000000000001E-5</v>
      </c>
      <c r="R288" s="202">
        <f>Q288*H288</f>
        <v>6.2536000000000004E-4</v>
      </c>
      <c r="S288" s="202">
        <v>0</v>
      </c>
      <c r="T288" s="203">
        <f>S288*H288</f>
        <v>0</v>
      </c>
      <c r="AR288" s="17" t="s">
        <v>343</v>
      </c>
      <c r="AT288" s="17" t="s">
        <v>447</v>
      </c>
      <c r="AU288" s="17" t="s">
        <v>81</v>
      </c>
      <c r="AY288" s="17" t="s">
        <v>135</v>
      </c>
      <c r="BE288" s="204">
        <f>IF(N288="základní",J288,0)</f>
        <v>0</v>
      </c>
      <c r="BF288" s="204">
        <f>IF(N288="snížená",J288,0)</f>
        <v>0</v>
      </c>
      <c r="BG288" s="204">
        <f>IF(N288="zákl. přenesená",J288,0)</f>
        <v>0</v>
      </c>
      <c r="BH288" s="204">
        <f>IF(N288="sníž. přenesená",J288,0)</f>
        <v>0</v>
      </c>
      <c r="BI288" s="204">
        <f>IF(N288="nulová",J288,0)</f>
        <v>0</v>
      </c>
      <c r="BJ288" s="17" t="s">
        <v>23</v>
      </c>
      <c r="BK288" s="204">
        <f>ROUND(I288*H288,2)</f>
        <v>0</v>
      </c>
      <c r="BL288" s="17" t="s">
        <v>250</v>
      </c>
      <c r="BM288" s="17" t="s">
        <v>450</v>
      </c>
    </row>
    <row r="289" spans="2:65" s="1" customFormat="1" x14ac:dyDescent="0.3">
      <c r="B289" s="34"/>
      <c r="C289" s="56"/>
      <c r="D289" s="205" t="s">
        <v>145</v>
      </c>
      <c r="E289" s="56"/>
      <c r="F289" s="206" t="s">
        <v>449</v>
      </c>
      <c r="G289" s="56"/>
      <c r="H289" s="56"/>
      <c r="I289" s="161"/>
      <c r="J289" s="56"/>
      <c r="K289" s="56"/>
      <c r="L289" s="54"/>
      <c r="M289" s="71"/>
      <c r="N289" s="35"/>
      <c r="O289" s="35"/>
      <c r="P289" s="35"/>
      <c r="Q289" s="35"/>
      <c r="R289" s="35"/>
      <c r="S289" s="35"/>
      <c r="T289" s="72"/>
      <c r="AT289" s="17" t="s">
        <v>145</v>
      </c>
      <c r="AU289" s="17" t="s">
        <v>81</v>
      </c>
    </row>
    <row r="290" spans="2:65" s="12" customFormat="1" x14ac:dyDescent="0.3">
      <c r="B290" s="208"/>
      <c r="C290" s="209"/>
      <c r="D290" s="219" t="s">
        <v>148</v>
      </c>
      <c r="E290" s="209"/>
      <c r="F290" s="221" t="s">
        <v>451</v>
      </c>
      <c r="G290" s="209"/>
      <c r="H290" s="222">
        <v>62.536000000000001</v>
      </c>
      <c r="I290" s="213"/>
      <c r="J290" s="209"/>
      <c r="K290" s="209"/>
      <c r="L290" s="214"/>
      <c r="M290" s="215"/>
      <c r="N290" s="216"/>
      <c r="O290" s="216"/>
      <c r="P290" s="216"/>
      <c r="Q290" s="216"/>
      <c r="R290" s="216"/>
      <c r="S290" s="216"/>
      <c r="T290" s="217"/>
      <c r="AT290" s="218" t="s">
        <v>148</v>
      </c>
      <c r="AU290" s="218" t="s">
        <v>81</v>
      </c>
      <c r="AV290" s="12" t="s">
        <v>81</v>
      </c>
      <c r="AW290" s="12" t="s">
        <v>4</v>
      </c>
      <c r="AX290" s="12" t="s">
        <v>23</v>
      </c>
      <c r="AY290" s="218" t="s">
        <v>135</v>
      </c>
    </row>
    <row r="291" spans="2:65" s="1" customFormat="1" ht="22.5" customHeight="1" x14ac:dyDescent="0.3">
      <c r="B291" s="34"/>
      <c r="C291" s="193" t="s">
        <v>452</v>
      </c>
      <c r="D291" s="193" t="s">
        <v>138</v>
      </c>
      <c r="E291" s="194" t="s">
        <v>453</v>
      </c>
      <c r="F291" s="195" t="s">
        <v>454</v>
      </c>
      <c r="G291" s="196" t="s">
        <v>141</v>
      </c>
      <c r="H291" s="197">
        <v>78.881</v>
      </c>
      <c r="I291" s="198"/>
      <c r="J291" s="199">
        <f>ROUND(I291*H291,2)</f>
        <v>0</v>
      </c>
      <c r="K291" s="195" t="s">
        <v>142</v>
      </c>
      <c r="L291" s="54"/>
      <c r="M291" s="200" t="s">
        <v>31</v>
      </c>
      <c r="N291" s="201" t="s">
        <v>46</v>
      </c>
      <c r="O291" s="35"/>
      <c r="P291" s="202">
        <f>O291*H291</f>
        <v>0</v>
      </c>
      <c r="Q291" s="202">
        <v>4.4999999999999997E-3</v>
      </c>
      <c r="R291" s="202">
        <f>Q291*H291</f>
        <v>0.35496449999999996</v>
      </c>
      <c r="S291" s="202">
        <v>0</v>
      </c>
      <c r="T291" s="203">
        <f>S291*H291</f>
        <v>0</v>
      </c>
      <c r="AR291" s="17" t="s">
        <v>250</v>
      </c>
      <c r="AT291" s="17" t="s">
        <v>138</v>
      </c>
      <c r="AU291" s="17" t="s">
        <v>81</v>
      </c>
      <c r="AY291" s="17" t="s">
        <v>135</v>
      </c>
      <c r="BE291" s="204">
        <f>IF(N291="základní",J291,0)</f>
        <v>0</v>
      </c>
      <c r="BF291" s="204">
        <f>IF(N291="snížená",J291,0)</f>
        <v>0</v>
      </c>
      <c r="BG291" s="204">
        <f>IF(N291="zákl. přenesená",J291,0)</f>
        <v>0</v>
      </c>
      <c r="BH291" s="204">
        <f>IF(N291="sníž. přenesená",J291,0)</f>
        <v>0</v>
      </c>
      <c r="BI291" s="204">
        <f>IF(N291="nulová",J291,0)</f>
        <v>0</v>
      </c>
      <c r="BJ291" s="17" t="s">
        <v>23</v>
      </c>
      <c r="BK291" s="204">
        <f>ROUND(I291*H291,2)</f>
        <v>0</v>
      </c>
      <c r="BL291" s="17" t="s">
        <v>250</v>
      </c>
      <c r="BM291" s="17" t="s">
        <v>455</v>
      </c>
    </row>
    <row r="292" spans="2:65" s="1" customFormat="1" x14ac:dyDescent="0.3">
      <c r="B292" s="34"/>
      <c r="C292" s="56"/>
      <c r="D292" s="205" t="s">
        <v>145</v>
      </c>
      <c r="E292" s="56"/>
      <c r="F292" s="206" t="s">
        <v>456</v>
      </c>
      <c r="G292" s="56"/>
      <c r="H292" s="56"/>
      <c r="I292" s="161"/>
      <c r="J292" s="56"/>
      <c r="K292" s="56"/>
      <c r="L292" s="54"/>
      <c r="M292" s="71"/>
      <c r="N292" s="35"/>
      <c r="O292" s="35"/>
      <c r="P292" s="35"/>
      <c r="Q292" s="35"/>
      <c r="R292" s="35"/>
      <c r="S292" s="35"/>
      <c r="T292" s="72"/>
      <c r="AT292" s="17" t="s">
        <v>145</v>
      </c>
      <c r="AU292" s="17" t="s">
        <v>81</v>
      </c>
    </row>
    <row r="293" spans="2:65" s="1" customFormat="1" ht="67.5" x14ac:dyDescent="0.3">
      <c r="B293" s="34"/>
      <c r="C293" s="56"/>
      <c r="D293" s="205" t="s">
        <v>146</v>
      </c>
      <c r="E293" s="56"/>
      <c r="F293" s="207" t="s">
        <v>444</v>
      </c>
      <c r="G293" s="56"/>
      <c r="H293" s="56"/>
      <c r="I293" s="161"/>
      <c r="J293" s="56"/>
      <c r="K293" s="56"/>
      <c r="L293" s="54"/>
      <c r="M293" s="71"/>
      <c r="N293" s="35"/>
      <c r="O293" s="35"/>
      <c r="P293" s="35"/>
      <c r="Q293" s="35"/>
      <c r="R293" s="35"/>
      <c r="S293" s="35"/>
      <c r="T293" s="72"/>
      <c r="AT293" s="17" t="s">
        <v>146</v>
      </c>
      <c r="AU293" s="17" t="s">
        <v>81</v>
      </c>
    </row>
    <row r="294" spans="2:65" s="12" customFormat="1" x14ac:dyDescent="0.3">
      <c r="B294" s="208"/>
      <c r="C294" s="209"/>
      <c r="D294" s="219" t="s">
        <v>148</v>
      </c>
      <c r="E294" s="220" t="s">
        <v>31</v>
      </c>
      <c r="F294" s="221" t="s">
        <v>182</v>
      </c>
      <c r="G294" s="209"/>
      <c r="H294" s="222">
        <v>78.881</v>
      </c>
      <c r="I294" s="213"/>
      <c r="J294" s="209"/>
      <c r="K294" s="209"/>
      <c r="L294" s="214"/>
      <c r="M294" s="215"/>
      <c r="N294" s="216"/>
      <c r="O294" s="216"/>
      <c r="P294" s="216"/>
      <c r="Q294" s="216"/>
      <c r="R294" s="216"/>
      <c r="S294" s="216"/>
      <c r="T294" s="217"/>
      <c r="AT294" s="218" t="s">
        <v>148</v>
      </c>
      <c r="AU294" s="218" t="s">
        <v>81</v>
      </c>
      <c r="AV294" s="12" t="s">
        <v>81</v>
      </c>
      <c r="AW294" s="12" t="s">
        <v>38</v>
      </c>
      <c r="AX294" s="12" t="s">
        <v>75</v>
      </c>
      <c r="AY294" s="218" t="s">
        <v>135</v>
      </c>
    </row>
    <row r="295" spans="2:65" s="1" customFormat="1" ht="22.5" customHeight="1" x14ac:dyDescent="0.3">
      <c r="B295" s="34"/>
      <c r="C295" s="193" t="s">
        <v>457</v>
      </c>
      <c r="D295" s="193" t="s">
        <v>138</v>
      </c>
      <c r="E295" s="194" t="s">
        <v>458</v>
      </c>
      <c r="F295" s="195" t="s">
        <v>459</v>
      </c>
      <c r="G295" s="196" t="s">
        <v>141</v>
      </c>
      <c r="H295" s="197">
        <v>78.881</v>
      </c>
      <c r="I295" s="198"/>
      <c r="J295" s="199">
        <f>ROUND(I295*H295,2)</f>
        <v>0</v>
      </c>
      <c r="K295" s="195" t="s">
        <v>142</v>
      </c>
      <c r="L295" s="54"/>
      <c r="M295" s="200" t="s">
        <v>31</v>
      </c>
      <c r="N295" s="201" t="s">
        <v>46</v>
      </c>
      <c r="O295" s="35"/>
      <c r="P295" s="202">
        <f>O295*H295</f>
        <v>0</v>
      </c>
      <c r="Q295" s="202">
        <v>2.9999999999999997E-4</v>
      </c>
      <c r="R295" s="202">
        <f>Q295*H295</f>
        <v>2.3664299999999999E-2</v>
      </c>
      <c r="S295" s="202">
        <v>0</v>
      </c>
      <c r="T295" s="203">
        <f>S295*H295</f>
        <v>0</v>
      </c>
      <c r="AR295" s="17" t="s">
        <v>250</v>
      </c>
      <c r="AT295" s="17" t="s">
        <v>138</v>
      </c>
      <c r="AU295" s="17" t="s">
        <v>81</v>
      </c>
      <c r="AY295" s="17" t="s">
        <v>135</v>
      </c>
      <c r="BE295" s="204">
        <f>IF(N295="základní",J295,0)</f>
        <v>0</v>
      </c>
      <c r="BF295" s="204">
        <f>IF(N295="snížená",J295,0)</f>
        <v>0</v>
      </c>
      <c r="BG295" s="204">
        <f>IF(N295="zákl. přenesená",J295,0)</f>
        <v>0</v>
      </c>
      <c r="BH295" s="204">
        <f>IF(N295="sníž. přenesená",J295,0)</f>
        <v>0</v>
      </c>
      <c r="BI295" s="204">
        <f>IF(N295="nulová",J295,0)</f>
        <v>0</v>
      </c>
      <c r="BJ295" s="17" t="s">
        <v>23</v>
      </c>
      <c r="BK295" s="204">
        <f>ROUND(I295*H295,2)</f>
        <v>0</v>
      </c>
      <c r="BL295" s="17" t="s">
        <v>250</v>
      </c>
      <c r="BM295" s="17" t="s">
        <v>460</v>
      </c>
    </row>
    <row r="296" spans="2:65" s="1" customFormat="1" x14ac:dyDescent="0.3">
      <c r="B296" s="34"/>
      <c r="C296" s="56"/>
      <c r="D296" s="205" t="s">
        <v>145</v>
      </c>
      <c r="E296" s="56"/>
      <c r="F296" s="206" t="s">
        <v>461</v>
      </c>
      <c r="G296" s="56"/>
      <c r="H296" s="56"/>
      <c r="I296" s="161"/>
      <c r="J296" s="56"/>
      <c r="K296" s="56"/>
      <c r="L296" s="54"/>
      <c r="M296" s="71"/>
      <c r="N296" s="35"/>
      <c r="O296" s="35"/>
      <c r="P296" s="35"/>
      <c r="Q296" s="35"/>
      <c r="R296" s="35"/>
      <c r="S296" s="35"/>
      <c r="T296" s="72"/>
      <c r="AT296" s="17" t="s">
        <v>145</v>
      </c>
      <c r="AU296" s="17" t="s">
        <v>81</v>
      </c>
    </row>
    <row r="297" spans="2:65" s="12" customFormat="1" x14ac:dyDescent="0.3">
      <c r="B297" s="208"/>
      <c r="C297" s="209"/>
      <c r="D297" s="219" t="s">
        <v>148</v>
      </c>
      <c r="E297" s="220" t="s">
        <v>31</v>
      </c>
      <c r="F297" s="221" t="s">
        <v>182</v>
      </c>
      <c r="G297" s="209"/>
      <c r="H297" s="222">
        <v>78.881</v>
      </c>
      <c r="I297" s="213"/>
      <c r="J297" s="209"/>
      <c r="K297" s="209"/>
      <c r="L297" s="214"/>
      <c r="M297" s="215"/>
      <c r="N297" s="216"/>
      <c r="O297" s="216"/>
      <c r="P297" s="216"/>
      <c r="Q297" s="216"/>
      <c r="R297" s="216"/>
      <c r="S297" s="216"/>
      <c r="T297" s="217"/>
      <c r="AT297" s="218" t="s">
        <v>148</v>
      </c>
      <c r="AU297" s="218" t="s">
        <v>81</v>
      </c>
      <c r="AV297" s="12" t="s">
        <v>81</v>
      </c>
      <c r="AW297" s="12" t="s">
        <v>38</v>
      </c>
      <c r="AX297" s="12" t="s">
        <v>75</v>
      </c>
      <c r="AY297" s="218" t="s">
        <v>135</v>
      </c>
    </row>
    <row r="298" spans="2:65" s="1" customFormat="1" ht="22.5" customHeight="1" x14ac:dyDescent="0.3">
      <c r="B298" s="34"/>
      <c r="C298" s="193" t="s">
        <v>462</v>
      </c>
      <c r="D298" s="193" t="s">
        <v>138</v>
      </c>
      <c r="E298" s="194" t="s">
        <v>463</v>
      </c>
      <c r="F298" s="195" t="s">
        <v>464</v>
      </c>
      <c r="G298" s="196" t="s">
        <v>441</v>
      </c>
      <c r="H298" s="197">
        <v>61.31</v>
      </c>
      <c r="I298" s="198"/>
      <c r="J298" s="199">
        <f>ROUND(I298*H298,2)</f>
        <v>0</v>
      </c>
      <c r="K298" s="195" t="s">
        <v>142</v>
      </c>
      <c r="L298" s="54"/>
      <c r="M298" s="200" t="s">
        <v>31</v>
      </c>
      <c r="N298" s="201" t="s">
        <v>46</v>
      </c>
      <c r="O298" s="35"/>
      <c r="P298" s="202">
        <f>O298*H298</f>
        <v>0</v>
      </c>
      <c r="Q298" s="202">
        <v>3.0000000000000001E-5</v>
      </c>
      <c r="R298" s="202">
        <f>Q298*H298</f>
        <v>1.8393000000000001E-3</v>
      </c>
      <c r="S298" s="202">
        <v>0</v>
      </c>
      <c r="T298" s="203">
        <f>S298*H298</f>
        <v>0</v>
      </c>
      <c r="AR298" s="17" t="s">
        <v>250</v>
      </c>
      <c r="AT298" s="17" t="s">
        <v>138</v>
      </c>
      <c r="AU298" s="17" t="s">
        <v>81</v>
      </c>
      <c r="AY298" s="17" t="s">
        <v>135</v>
      </c>
      <c r="BE298" s="204">
        <f>IF(N298="základní",J298,0)</f>
        <v>0</v>
      </c>
      <c r="BF298" s="204">
        <f>IF(N298="snížená",J298,0)</f>
        <v>0</v>
      </c>
      <c r="BG298" s="204">
        <f>IF(N298="zákl. přenesená",J298,0)</f>
        <v>0</v>
      </c>
      <c r="BH298" s="204">
        <f>IF(N298="sníž. přenesená",J298,0)</f>
        <v>0</v>
      </c>
      <c r="BI298" s="204">
        <f>IF(N298="nulová",J298,0)</f>
        <v>0</v>
      </c>
      <c r="BJ298" s="17" t="s">
        <v>23</v>
      </c>
      <c r="BK298" s="204">
        <f>ROUND(I298*H298,2)</f>
        <v>0</v>
      </c>
      <c r="BL298" s="17" t="s">
        <v>250</v>
      </c>
      <c r="BM298" s="17" t="s">
        <v>465</v>
      </c>
    </row>
    <row r="299" spans="2:65" s="1" customFormat="1" x14ac:dyDescent="0.3">
      <c r="B299" s="34"/>
      <c r="C299" s="56"/>
      <c r="D299" s="205" t="s">
        <v>145</v>
      </c>
      <c r="E299" s="56"/>
      <c r="F299" s="206" t="s">
        <v>466</v>
      </c>
      <c r="G299" s="56"/>
      <c r="H299" s="56"/>
      <c r="I299" s="161"/>
      <c r="J299" s="56"/>
      <c r="K299" s="56"/>
      <c r="L299" s="54"/>
      <c r="M299" s="71"/>
      <c r="N299" s="35"/>
      <c r="O299" s="35"/>
      <c r="P299" s="35"/>
      <c r="Q299" s="35"/>
      <c r="R299" s="35"/>
      <c r="S299" s="35"/>
      <c r="T299" s="72"/>
      <c r="AT299" s="17" t="s">
        <v>145</v>
      </c>
      <c r="AU299" s="17" t="s">
        <v>81</v>
      </c>
    </row>
    <row r="300" spans="2:65" s="12" customFormat="1" x14ac:dyDescent="0.3">
      <c r="B300" s="208"/>
      <c r="C300" s="209"/>
      <c r="D300" s="219" t="s">
        <v>148</v>
      </c>
      <c r="E300" s="220" t="s">
        <v>31</v>
      </c>
      <c r="F300" s="221" t="s">
        <v>445</v>
      </c>
      <c r="G300" s="209"/>
      <c r="H300" s="222">
        <v>61.31</v>
      </c>
      <c r="I300" s="213"/>
      <c r="J300" s="209"/>
      <c r="K300" s="209"/>
      <c r="L300" s="214"/>
      <c r="M300" s="215"/>
      <c r="N300" s="216"/>
      <c r="O300" s="216"/>
      <c r="P300" s="216"/>
      <c r="Q300" s="216"/>
      <c r="R300" s="216"/>
      <c r="S300" s="216"/>
      <c r="T300" s="217"/>
      <c r="AT300" s="218" t="s">
        <v>148</v>
      </c>
      <c r="AU300" s="218" t="s">
        <v>81</v>
      </c>
      <c r="AV300" s="12" t="s">
        <v>81</v>
      </c>
      <c r="AW300" s="12" t="s">
        <v>38</v>
      </c>
      <c r="AX300" s="12" t="s">
        <v>75</v>
      </c>
      <c r="AY300" s="218" t="s">
        <v>135</v>
      </c>
    </row>
    <row r="301" spans="2:65" s="1" customFormat="1" ht="44.25" customHeight="1" x14ac:dyDescent="0.3">
      <c r="B301" s="34"/>
      <c r="C301" s="226" t="s">
        <v>467</v>
      </c>
      <c r="D301" s="226" t="s">
        <v>447</v>
      </c>
      <c r="E301" s="227" t="s">
        <v>468</v>
      </c>
      <c r="F301" s="228" t="s">
        <v>469</v>
      </c>
      <c r="G301" s="229" t="s">
        <v>141</v>
      </c>
      <c r="H301" s="230">
        <v>93.513000000000005</v>
      </c>
      <c r="I301" s="231"/>
      <c r="J301" s="232">
        <f>ROUND(I301*H301,2)</f>
        <v>0</v>
      </c>
      <c r="K301" s="228" t="s">
        <v>142</v>
      </c>
      <c r="L301" s="233"/>
      <c r="M301" s="234" t="s">
        <v>31</v>
      </c>
      <c r="N301" s="235" t="s">
        <v>46</v>
      </c>
      <c r="O301" s="35"/>
      <c r="P301" s="202">
        <f>O301*H301</f>
        <v>0</v>
      </c>
      <c r="Q301" s="202">
        <v>2.3999999999999998E-3</v>
      </c>
      <c r="R301" s="202">
        <f>Q301*H301</f>
        <v>0.2244312</v>
      </c>
      <c r="S301" s="202">
        <v>0</v>
      </c>
      <c r="T301" s="203">
        <f>S301*H301</f>
        <v>0</v>
      </c>
      <c r="AR301" s="17" t="s">
        <v>343</v>
      </c>
      <c r="AT301" s="17" t="s">
        <v>447</v>
      </c>
      <c r="AU301" s="17" t="s">
        <v>81</v>
      </c>
      <c r="AY301" s="17" t="s">
        <v>135</v>
      </c>
      <c r="BE301" s="204">
        <f>IF(N301="základní",J301,0)</f>
        <v>0</v>
      </c>
      <c r="BF301" s="204">
        <f>IF(N301="snížená",J301,0)</f>
        <v>0</v>
      </c>
      <c r="BG301" s="204">
        <f>IF(N301="zákl. přenesená",J301,0)</f>
        <v>0</v>
      </c>
      <c r="BH301" s="204">
        <f>IF(N301="sníž. přenesená",J301,0)</f>
        <v>0</v>
      </c>
      <c r="BI301" s="204">
        <f>IF(N301="nulová",J301,0)</f>
        <v>0</v>
      </c>
      <c r="BJ301" s="17" t="s">
        <v>23</v>
      </c>
      <c r="BK301" s="204">
        <f>ROUND(I301*H301,2)</f>
        <v>0</v>
      </c>
      <c r="BL301" s="17" t="s">
        <v>250</v>
      </c>
      <c r="BM301" s="17" t="s">
        <v>470</v>
      </c>
    </row>
    <row r="302" spans="2:65" s="1" customFormat="1" ht="27" x14ac:dyDescent="0.3">
      <c r="B302" s="34"/>
      <c r="C302" s="56"/>
      <c r="D302" s="205" t="s">
        <v>145</v>
      </c>
      <c r="E302" s="56"/>
      <c r="F302" s="206" t="s">
        <v>469</v>
      </c>
      <c r="G302" s="56"/>
      <c r="H302" s="56"/>
      <c r="I302" s="161"/>
      <c r="J302" s="56"/>
      <c r="K302" s="56"/>
      <c r="L302" s="54"/>
      <c r="M302" s="71"/>
      <c r="N302" s="35"/>
      <c r="O302" s="35"/>
      <c r="P302" s="35"/>
      <c r="Q302" s="35"/>
      <c r="R302" s="35"/>
      <c r="S302" s="35"/>
      <c r="T302" s="72"/>
      <c r="AT302" s="17" t="s">
        <v>145</v>
      </c>
      <c r="AU302" s="17" t="s">
        <v>81</v>
      </c>
    </row>
    <row r="303" spans="2:65" s="12" customFormat="1" x14ac:dyDescent="0.3">
      <c r="B303" s="208"/>
      <c r="C303" s="209"/>
      <c r="D303" s="205" t="s">
        <v>148</v>
      </c>
      <c r="E303" s="210" t="s">
        <v>31</v>
      </c>
      <c r="F303" s="211" t="s">
        <v>182</v>
      </c>
      <c r="G303" s="209"/>
      <c r="H303" s="212">
        <v>78.881</v>
      </c>
      <c r="I303" s="213"/>
      <c r="J303" s="209"/>
      <c r="K303" s="209"/>
      <c r="L303" s="214"/>
      <c r="M303" s="215"/>
      <c r="N303" s="216"/>
      <c r="O303" s="216"/>
      <c r="P303" s="216"/>
      <c r="Q303" s="216"/>
      <c r="R303" s="216"/>
      <c r="S303" s="216"/>
      <c r="T303" s="217"/>
      <c r="AT303" s="218" t="s">
        <v>148</v>
      </c>
      <c r="AU303" s="218" t="s">
        <v>81</v>
      </c>
      <c r="AV303" s="12" t="s">
        <v>81</v>
      </c>
      <c r="AW303" s="12" t="s">
        <v>38</v>
      </c>
      <c r="AX303" s="12" t="s">
        <v>75</v>
      </c>
      <c r="AY303" s="218" t="s">
        <v>135</v>
      </c>
    </row>
    <row r="304" spans="2:65" s="12" customFormat="1" x14ac:dyDescent="0.3">
      <c r="B304" s="208"/>
      <c r="C304" s="209"/>
      <c r="D304" s="205" t="s">
        <v>148</v>
      </c>
      <c r="E304" s="210" t="s">
        <v>31</v>
      </c>
      <c r="F304" s="211" t="s">
        <v>471</v>
      </c>
      <c r="G304" s="209"/>
      <c r="H304" s="212">
        <v>6.1310000000000002</v>
      </c>
      <c r="I304" s="213"/>
      <c r="J304" s="209"/>
      <c r="K304" s="209"/>
      <c r="L304" s="214"/>
      <c r="M304" s="215"/>
      <c r="N304" s="216"/>
      <c r="O304" s="216"/>
      <c r="P304" s="216"/>
      <c r="Q304" s="216"/>
      <c r="R304" s="216"/>
      <c r="S304" s="216"/>
      <c r="T304" s="217"/>
      <c r="AT304" s="218" t="s">
        <v>148</v>
      </c>
      <c r="AU304" s="218" t="s">
        <v>81</v>
      </c>
      <c r="AV304" s="12" t="s">
        <v>81</v>
      </c>
      <c r="AW304" s="12" t="s">
        <v>38</v>
      </c>
      <c r="AX304" s="12" t="s">
        <v>75</v>
      </c>
      <c r="AY304" s="218" t="s">
        <v>135</v>
      </c>
    </row>
    <row r="305" spans="2:65" s="12" customFormat="1" x14ac:dyDescent="0.3">
      <c r="B305" s="208"/>
      <c r="C305" s="209"/>
      <c r="D305" s="219" t="s">
        <v>148</v>
      </c>
      <c r="E305" s="209"/>
      <c r="F305" s="221" t="s">
        <v>472</v>
      </c>
      <c r="G305" s="209"/>
      <c r="H305" s="222">
        <v>93.513000000000005</v>
      </c>
      <c r="I305" s="213"/>
      <c r="J305" s="209"/>
      <c r="K305" s="209"/>
      <c r="L305" s="214"/>
      <c r="M305" s="215"/>
      <c r="N305" s="216"/>
      <c r="O305" s="216"/>
      <c r="P305" s="216"/>
      <c r="Q305" s="216"/>
      <c r="R305" s="216"/>
      <c r="S305" s="216"/>
      <c r="T305" s="217"/>
      <c r="AT305" s="218" t="s">
        <v>148</v>
      </c>
      <c r="AU305" s="218" t="s">
        <v>81</v>
      </c>
      <c r="AV305" s="12" t="s">
        <v>81</v>
      </c>
      <c r="AW305" s="12" t="s">
        <v>4</v>
      </c>
      <c r="AX305" s="12" t="s">
        <v>23</v>
      </c>
      <c r="AY305" s="218" t="s">
        <v>135</v>
      </c>
    </row>
    <row r="306" spans="2:65" s="1" customFormat="1" ht="31.5" customHeight="1" x14ac:dyDescent="0.3">
      <c r="B306" s="34"/>
      <c r="C306" s="193" t="s">
        <v>473</v>
      </c>
      <c r="D306" s="193" t="s">
        <v>138</v>
      </c>
      <c r="E306" s="194" t="s">
        <v>474</v>
      </c>
      <c r="F306" s="195" t="s">
        <v>475</v>
      </c>
      <c r="G306" s="196" t="s">
        <v>141</v>
      </c>
      <c r="H306" s="197">
        <v>78.881</v>
      </c>
      <c r="I306" s="198"/>
      <c r="J306" s="199">
        <f>ROUND(I306*H306,2)</f>
        <v>0</v>
      </c>
      <c r="K306" s="195" t="s">
        <v>142</v>
      </c>
      <c r="L306" s="54"/>
      <c r="M306" s="200" t="s">
        <v>31</v>
      </c>
      <c r="N306" s="201" t="s">
        <v>46</v>
      </c>
      <c r="O306" s="35"/>
      <c r="P306" s="202">
        <f>O306*H306</f>
        <v>0</v>
      </c>
      <c r="Q306" s="202">
        <v>1E-4</v>
      </c>
      <c r="R306" s="202">
        <f>Q306*H306</f>
        <v>7.8881000000000003E-3</v>
      </c>
      <c r="S306" s="202">
        <v>0</v>
      </c>
      <c r="T306" s="203">
        <f>S306*H306</f>
        <v>0</v>
      </c>
      <c r="AR306" s="17" t="s">
        <v>250</v>
      </c>
      <c r="AT306" s="17" t="s">
        <v>138</v>
      </c>
      <c r="AU306" s="17" t="s">
        <v>81</v>
      </c>
      <c r="AY306" s="17" t="s">
        <v>135</v>
      </c>
      <c r="BE306" s="204">
        <f>IF(N306="základní",J306,0)</f>
        <v>0</v>
      </c>
      <c r="BF306" s="204">
        <f>IF(N306="snížená",J306,0)</f>
        <v>0</v>
      </c>
      <c r="BG306" s="204">
        <f>IF(N306="zákl. přenesená",J306,0)</f>
        <v>0</v>
      </c>
      <c r="BH306" s="204">
        <f>IF(N306="sníž. přenesená",J306,0)</f>
        <v>0</v>
      </c>
      <c r="BI306" s="204">
        <f>IF(N306="nulová",J306,0)</f>
        <v>0</v>
      </c>
      <c r="BJ306" s="17" t="s">
        <v>23</v>
      </c>
      <c r="BK306" s="204">
        <f>ROUND(I306*H306,2)</f>
        <v>0</v>
      </c>
      <c r="BL306" s="17" t="s">
        <v>250</v>
      </c>
      <c r="BM306" s="17" t="s">
        <v>476</v>
      </c>
    </row>
    <row r="307" spans="2:65" s="1" customFormat="1" ht="27" x14ac:dyDescent="0.3">
      <c r="B307" s="34"/>
      <c r="C307" s="56"/>
      <c r="D307" s="205" t="s">
        <v>145</v>
      </c>
      <c r="E307" s="56"/>
      <c r="F307" s="206" t="s">
        <v>477</v>
      </c>
      <c r="G307" s="56"/>
      <c r="H307" s="56"/>
      <c r="I307" s="161"/>
      <c r="J307" s="56"/>
      <c r="K307" s="56"/>
      <c r="L307" s="54"/>
      <c r="M307" s="71"/>
      <c r="N307" s="35"/>
      <c r="O307" s="35"/>
      <c r="P307" s="35"/>
      <c r="Q307" s="35"/>
      <c r="R307" s="35"/>
      <c r="S307" s="35"/>
      <c r="T307" s="72"/>
      <c r="AT307" s="17" t="s">
        <v>145</v>
      </c>
      <c r="AU307" s="17" t="s">
        <v>81</v>
      </c>
    </row>
    <row r="308" spans="2:65" s="1" customFormat="1" ht="40.5" x14ac:dyDescent="0.3">
      <c r="B308" s="34"/>
      <c r="C308" s="56"/>
      <c r="D308" s="205" t="s">
        <v>146</v>
      </c>
      <c r="E308" s="56"/>
      <c r="F308" s="207" t="s">
        <v>478</v>
      </c>
      <c r="G308" s="56"/>
      <c r="H308" s="56"/>
      <c r="I308" s="161"/>
      <c r="J308" s="56"/>
      <c r="K308" s="56"/>
      <c r="L308" s="54"/>
      <c r="M308" s="71"/>
      <c r="N308" s="35"/>
      <c r="O308" s="35"/>
      <c r="P308" s="35"/>
      <c r="Q308" s="35"/>
      <c r="R308" s="35"/>
      <c r="S308" s="35"/>
      <c r="T308" s="72"/>
      <c r="AT308" s="17" t="s">
        <v>146</v>
      </c>
      <c r="AU308" s="17" t="s">
        <v>81</v>
      </c>
    </row>
    <row r="309" spans="2:65" s="12" customFormat="1" x14ac:dyDescent="0.3">
      <c r="B309" s="208"/>
      <c r="C309" s="209"/>
      <c r="D309" s="219" t="s">
        <v>148</v>
      </c>
      <c r="E309" s="220" t="s">
        <v>31</v>
      </c>
      <c r="F309" s="221" t="s">
        <v>182</v>
      </c>
      <c r="G309" s="209"/>
      <c r="H309" s="222">
        <v>78.881</v>
      </c>
      <c r="I309" s="213"/>
      <c r="J309" s="209"/>
      <c r="K309" s="209"/>
      <c r="L309" s="214"/>
      <c r="M309" s="215"/>
      <c r="N309" s="216"/>
      <c r="O309" s="216"/>
      <c r="P309" s="216"/>
      <c r="Q309" s="216"/>
      <c r="R309" s="216"/>
      <c r="S309" s="216"/>
      <c r="T309" s="217"/>
      <c r="AT309" s="218" t="s">
        <v>148</v>
      </c>
      <c r="AU309" s="218" t="s">
        <v>81</v>
      </c>
      <c r="AV309" s="12" t="s">
        <v>81</v>
      </c>
      <c r="AW309" s="12" t="s">
        <v>38</v>
      </c>
      <c r="AX309" s="12" t="s">
        <v>75</v>
      </c>
      <c r="AY309" s="218" t="s">
        <v>135</v>
      </c>
    </row>
    <row r="310" spans="2:65" s="1" customFormat="1" ht="22.5" customHeight="1" x14ac:dyDescent="0.3">
      <c r="B310" s="34"/>
      <c r="C310" s="193" t="s">
        <v>479</v>
      </c>
      <c r="D310" s="193" t="s">
        <v>138</v>
      </c>
      <c r="E310" s="194" t="s">
        <v>480</v>
      </c>
      <c r="F310" s="195" t="s">
        <v>481</v>
      </c>
      <c r="G310" s="196" t="s">
        <v>386</v>
      </c>
      <c r="H310" s="225"/>
      <c r="I310" s="198"/>
      <c r="J310" s="199">
        <f>ROUND(I310*H310,2)</f>
        <v>0</v>
      </c>
      <c r="K310" s="195" t="s">
        <v>142</v>
      </c>
      <c r="L310" s="54"/>
      <c r="M310" s="200" t="s">
        <v>31</v>
      </c>
      <c r="N310" s="201" t="s">
        <v>46</v>
      </c>
      <c r="O310" s="35"/>
      <c r="P310" s="202">
        <f>O310*H310</f>
        <v>0</v>
      </c>
      <c r="Q310" s="202">
        <v>0</v>
      </c>
      <c r="R310" s="202">
        <f>Q310*H310</f>
        <v>0</v>
      </c>
      <c r="S310" s="202">
        <v>0</v>
      </c>
      <c r="T310" s="203">
        <f>S310*H310</f>
        <v>0</v>
      </c>
      <c r="AR310" s="17" t="s">
        <v>250</v>
      </c>
      <c r="AT310" s="17" t="s">
        <v>138</v>
      </c>
      <c r="AU310" s="17" t="s">
        <v>81</v>
      </c>
      <c r="AY310" s="17" t="s">
        <v>135</v>
      </c>
      <c r="BE310" s="204">
        <f>IF(N310="základní",J310,0)</f>
        <v>0</v>
      </c>
      <c r="BF310" s="204">
        <f>IF(N310="snížená",J310,0)</f>
        <v>0</v>
      </c>
      <c r="BG310" s="204">
        <f>IF(N310="zákl. přenesená",J310,0)</f>
        <v>0</v>
      </c>
      <c r="BH310" s="204">
        <f>IF(N310="sníž. přenesená",J310,0)</f>
        <v>0</v>
      </c>
      <c r="BI310" s="204">
        <f>IF(N310="nulová",J310,0)</f>
        <v>0</v>
      </c>
      <c r="BJ310" s="17" t="s">
        <v>23</v>
      </c>
      <c r="BK310" s="204">
        <f>ROUND(I310*H310,2)</f>
        <v>0</v>
      </c>
      <c r="BL310" s="17" t="s">
        <v>250</v>
      </c>
      <c r="BM310" s="17" t="s">
        <v>482</v>
      </c>
    </row>
    <row r="311" spans="2:65" s="1" customFormat="1" ht="27" x14ac:dyDescent="0.3">
      <c r="B311" s="34"/>
      <c r="C311" s="56"/>
      <c r="D311" s="205" t="s">
        <v>145</v>
      </c>
      <c r="E311" s="56"/>
      <c r="F311" s="206" t="s">
        <v>483</v>
      </c>
      <c r="G311" s="56"/>
      <c r="H311" s="56"/>
      <c r="I311" s="161"/>
      <c r="J311" s="56"/>
      <c r="K311" s="56"/>
      <c r="L311" s="54"/>
      <c r="M311" s="71"/>
      <c r="N311" s="35"/>
      <c r="O311" s="35"/>
      <c r="P311" s="35"/>
      <c r="Q311" s="35"/>
      <c r="R311" s="35"/>
      <c r="S311" s="35"/>
      <c r="T311" s="72"/>
      <c r="AT311" s="17" t="s">
        <v>145</v>
      </c>
      <c r="AU311" s="17" t="s">
        <v>81</v>
      </c>
    </row>
    <row r="312" spans="2:65" s="1" customFormat="1" ht="121.5" x14ac:dyDescent="0.3">
      <c r="B312" s="34"/>
      <c r="C312" s="56"/>
      <c r="D312" s="205" t="s">
        <v>146</v>
      </c>
      <c r="E312" s="56"/>
      <c r="F312" s="207" t="s">
        <v>424</v>
      </c>
      <c r="G312" s="56"/>
      <c r="H312" s="56"/>
      <c r="I312" s="161"/>
      <c r="J312" s="56"/>
      <c r="K312" s="56"/>
      <c r="L312" s="54"/>
      <c r="M312" s="71"/>
      <c r="N312" s="35"/>
      <c r="O312" s="35"/>
      <c r="P312" s="35"/>
      <c r="Q312" s="35"/>
      <c r="R312" s="35"/>
      <c r="S312" s="35"/>
      <c r="T312" s="72"/>
      <c r="AT312" s="17" t="s">
        <v>146</v>
      </c>
      <c r="AU312" s="17" t="s">
        <v>81</v>
      </c>
    </row>
    <row r="313" spans="2:65" s="11" customFormat="1" ht="29.85" customHeight="1" x14ac:dyDescent="0.3">
      <c r="B313" s="176"/>
      <c r="C313" s="177"/>
      <c r="D313" s="190" t="s">
        <v>74</v>
      </c>
      <c r="E313" s="191" t="s">
        <v>484</v>
      </c>
      <c r="F313" s="191" t="s">
        <v>485</v>
      </c>
      <c r="G313" s="177"/>
      <c r="H313" s="177"/>
      <c r="I313" s="180"/>
      <c r="J313" s="192">
        <f>BK313</f>
        <v>0</v>
      </c>
      <c r="K313" s="177"/>
      <c r="L313" s="182"/>
      <c r="M313" s="183"/>
      <c r="N313" s="184"/>
      <c r="O313" s="184"/>
      <c r="P313" s="185">
        <f>SUM(P314:P329)</f>
        <v>0</v>
      </c>
      <c r="Q313" s="184"/>
      <c r="R313" s="185">
        <f>SUM(R314:R329)</f>
        <v>2.3097299999999998E-2</v>
      </c>
      <c r="S313" s="184"/>
      <c r="T313" s="186">
        <f>SUM(T314:T329)</f>
        <v>0</v>
      </c>
      <c r="AR313" s="187" t="s">
        <v>81</v>
      </c>
      <c r="AT313" s="188" t="s">
        <v>74</v>
      </c>
      <c r="AU313" s="188" t="s">
        <v>23</v>
      </c>
      <c r="AY313" s="187" t="s">
        <v>135</v>
      </c>
      <c r="BK313" s="189">
        <f>SUM(BK314:BK329)</f>
        <v>0</v>
      </c>
    </row>
    <row r="314" spans="2:65" s="1" customFormat="1" ht="31.5" customHeight="1" x14ac:dyDescent="0.3">
      <c r="B314" s="34"/>
      <c r="C314" s="193" t="s">
        <v>486</v>
      </c>
      <c r="D314" s="193" t="s">
        <v>138</v>
      </c>
      <c r="E314" s="194" t="s">
        <v>487</v>
      </c>
      <c r="F314" s="195" t="s">
        <v>488</v>
      </c>
      <c r="G314" s="196" t="s">
        <v>141</v>
      </c>
      <c r="H314" s="197">
        <v>1.6459999999999999</v>
      </c>
      <c r="I314" s="198"/>
      <c r="J314" s="199">
        <f>ROUND(I314*H314,2)</f>
        <v>0</v>
      </c>
      <c r="K314" s="195" t="s">
        <v>31</v>
      </c>
      <c r="L314" s="54"/>
      <c r="M314" s="200" t="s">
        <v>31</v>
      </c>
      <c r="N314" s="201" t="s">
        <v>46</v>
      </c>
      <c r="O314" s="35"/>
      <c r="P314" s="202">
        <f>O314*H314</f>
        <v>0</v>
      </c>
      <c r="Q314" s="202">
        <v>2.9499999999999999E-3</v>
      </c>
      <c r="R314" s="202">
        <f>Q314*H314</f>
        <v>4.8556999999999993E-3</v>
      </c>
      <c r="S314" s="202">
        <v>0</v>
      </c>
      <c r="T314" s="203">
        <f>S314*H314</f>
        <v>0</v>
      </c>
      <c r="AR314" s="17" t="s">
        <v>250</v>
      </c>
      <c r="AT314" s="17" t="s">
        <v>138</v>
      </c>
      <c r="AU314" s="17" t="s">
        <v>81</v>
      </c>
      <c r="AY314" s="17" t="s">
        <v>135</v>
      </c>
      <c r="BE314" s="204">
        <f>IF(N314="základní",J314,0)</f>
        <v>0</v>
      </c>
      <c r="BF314" s="204">
        <f>IF(N314="snížená",J314,0)</f>
        <v>0</v>
      </c>
      <c r="BG314" s="204">
        <f>IF(N314="zákl. přenesená",J314,0)</f>
        <v>0</v>
      </c>
      <c r="BH314" s="204">
        <f>IF(N314="sníž. přenesená",J314,0)</f>
        <v>0</v>
      </c>
      <c r="BI314" s="204">
        <f>IF(N314="nulová",J314,0)</f>
        <v>0</v>
      </c>
      <c r="BJ314" s="17" t="s">
        <v>23</v>
      </c>
      <c r="BK314" s="204">
        <f>ROUND(I314*H314,2)</f>
        <v>0</v>
      </c>
      <c r="BL314" s="17" t="s">
        <v>250</v>
      </c>
      <c r="BM314" s="17" t="s">
        <v>489</v>
      </c>
    </row>
    <row r="315" spans="2:65" s="1" customFormat="1" ht="27" x14ac:dyDescent="0.3">
      <c r="B315" s="34"/>
      <c r="C315" s="56"/>
      <c r="D315" s="205" t="s">
        <v>145</v>
      </c>
      <c r="E315" s="56"/>
      <c r="F315" s="206" t="s">
        <v>488</v>
      </c>
      <c r="G315" s="56"/>
      <c r="H315" s="56"/>
      <c r="I315" s="161"/>
      <c r="J315" s="56"/>
      <c r="K315" s="56"/>
      <c r="L315" s="54"/>
      <c r="M315" s="71"/>
      <c r="N315" s="35"/>
      <c r="O315" s="35"/>
      <c r="P315" s="35"/>
      <c r="Q315" s="35"/>
      <c r="R315" s="35"/>
      <c r="S315" s="35"/>
      <c r="T315" s="72"/>
      <c r="AT315" s="17" t="s">
        <v>145</v>
      </c>
      <c r="AU315" s="17" t="s">
        <v>81</v>
      </c>
    </row>
    <row r="316" spans="2:65" s="12" customFormat="1" x14ac:dyDescent="0.3">
      <c r="B316" s="208"/>
      <c r="C316" s="209"/>
      <c r="D316" s="219" t="s">
        <v>148</v>
      </c>
      <c r="E316" s="220" t="s">
        <v>31</v>
      </c>
      <c r="F316" s="221" t="s">
        <v>490</v>
      </c>
      <c r="G316" s="209"/>
      <c r="H316" s="222">
        <v>1.6459999999999999</v>
      </c>
      <c r="I316" s="213"/>
      <c r="J316" s="209"/>
      <c r="K316" s="209"/>
      <c r="L316" s="214"/>
      <c r="M316" s="215"/>
      <c r="N316" s="216"/>
      <c r="O316" s="216"/>
      <c r="P316" s="216"/>
      <c r="Q316" s="216"/>
      <c r="R316" s="216"/>
      <c r="S316" s="216"/>
      <c r="T316" s="217"/>
      <c r="AT316" s="218" t="s">
        <v>148</v>
      </c>
      <c r="AU316" s="218" t="s">
        <v>81</v>
      </c>
      <c r="AV316" s="12" t="s">
        <v>81</v>
      </c>
      <c r="AW316" s="12" t="s">
        <v>38</v>
      </c>
      <c r="AX316" s="12" t="s">
        <v>75</v>
      </c>
      <c r="AY316" s="218" t="s">
        <v>135</v>
      </c>
    </row>
    <row r="317" spans="2:65" s="1" customFormat="1" ht="22.5" customHeight="1" x14ac:dyDescent="0.3">
      <c r="B317" s="34"/>
      <c r="C317" s="226" t="s">
        <v>491</v>
      </c>
      <c r="D317" s="226" t="s">
        <v>447</v>
      </c>
      <c r="E317" s="227" t="s">
        <v>492</v>
      </c>
      <c r="F317" s="228" t="s">
        <v>493</v>
      </c>
      <c r="G317" s="229" t="s">
        <v>141</v>
      </c>
      <c r="H317" s="230">
        <v>1.8109999999999999</v>
      </c>
      <c r="I317" s="231"/>
      <c r="J317" s="232">
        <f>ROUND(I317*H317,2)</f>
        <v>0</v>
      </c>
      <c r="K317" s="228" t="s">
        <v>31</v>
      </c>
      <c r="L317" s="233"/>
      <c r="M317" s="234" t="s">
        <v>31</v>
      </c>
      <c r="N317" s="235" t="s">
        <v>46</v>
      </c>
      <c r="O317" s="35"/>
      <c r="P317" s="202">
        <f>O317*H317</f>
        <v>0</v>
      </c>
      <c r="Q317" s="202">
        <v>9.7999999999999997E-3</v>
      </c>
      <c r="R317" s="202">
        <f>Q317*H317</f>
        <v>1.7747799999999998E-2</v>
      </c>
      <c r="S317" s="202">
        <v>0</v>
      </c>
      <c r="T317" s="203">
        <f>S317*H317</f>
        <v>0</v>
      </c>
      <c r="AR317" s="17" t="s">
        <v>343</v>
      </c>
      <c r="AT317" s="17" t="s">
        <v>447</v>
      </c>
      <c r="AU317" s="17" t="s">
        <v>81</v>
      </c>
      <c r="AY317" s="17" t="s">
        <v>135</v>
      </c>
      <c r="BE317" s="204">
        <f>IF(N317="základní",J317,0)</f>
        <v>0</v>
      </c>
      <c r="BF317" s="204">
        <f>IF(N317="snížená",J317,0)</f>
        <v>0</v>
      </c>
      <c r="BG317" s="204">
        <f>IF(N317="zákl. přenesená",J317,0)</f>
        <v>0</v>
      </c>
      <c r="BH317" s="204">
        <f>IF(N317="sníž. přenesená",J317,0)</f>
        <v>0</v>
      </c>
      <c r="BI317" s="204">
        <f>IF(N317="nulová",J317,0)</f>
        <v>0</v>
      </c>
      <c r="BJ317" s="17" t="s">
        <v>23</v>
      </c>
      <c r="BK317" s="204">
        <f>ROUND(I317*H317,2)</f>
        <v>0</v>
      </c>
      <c r="BL317" s="17" t="s">
        <v>250</v>
      </c>
      <c r="BM317" s="17" t="s">
        <v>494</v>
      </c>
    </row>
    <row r="318" spans="2:65" s="1" customFormat="1" x14ac:dyDescent="0.3">
      <c r="B318" s="34"/>
      <c r="C318" s="56"/>
      <c r="D318" s="205" t="s">
        <v>145</v>
      </c>
      <c r="E318" s="56"/>
      <c r="F318" s="206" t="s">
        <v>493</v>
      </c>
      <c r="G318" s="56"/>
      <c r="H318" s="56"/>
      <c r="I318" s="161"/>
      <c r="J318" s="56"/>
      <c r="K318" s="56"/>
      <c r="L318" s="54"/>
      <c r="M318" s="71"/>
      <c r="N318" s="35"/>
      <c r="O318" s="35"/>
      <c r="P318" s="35"/>
      <c r="Q318" s="35"/>
      <c r="R318" s="35"/>
      <c r="S318" s="35"/>
      <c r="T318" s="72"/>
      <c r="AT318" s="17" t="s">
        <v>145</v>
      </c>
      <c r="AU318" s="17" t="s">
        <v>81</v>
      </c>
    </row>
    <row r="319" spans="2:65" s="12" customFormat="1" x14ac:dyDescent="0.3">
      <c r="B319" s="208"/>
      <c r="C319" s="209"/>
      <c r="D319" s="219" t="s">
        <v>148</v>
      </c>
      <c r="E319" s="209"/>
      <c r="F319" s="221" t="s">
        <v>495</v>
      </c>
      <c r="G319" s="209"/>
      <c r="H319" s="222">
        <v>1.8109999999999999</v>
      </c>
      <c r="I319" s="213"/>
      <c r="J319" s="209"/>
      <c r="K319" s="209"/>
      <c r="L319" s="214"/>
      <c r="M319" s="215"/>
      <c r="N319" s="216"/>
      <c r="O319" s="216"/>
      <c r="P319" s="216"/>
      <c r="Q319" s="216"/>
      <c r="R319" s="216"/>
      <c r="S319" s="216"/>
      <c r="T319" s="217"/>
      <c r="AT319" s="218" t="s">
        <v>148</v>
      </c>
      <c r="AU319" s="218" t="s">
        <v>81</v>
      </c>
      <c r="AV319" s="12" t="s">
        <v>81</v>
      </c>
      <c r="AW319" s="12" t="s">
        <v>4</v>
      </c>
      <c r="AX319" s="12" t="s">
        <v>23</v>
      </c>
      <c r="AY319" s="218" t="s">
        <v>135</v>
      </c>
    </row>
    <row r="320" spans="2:65" s="1" customFormat="1" ht="22.5" customHeight="1" x14ac:dyDescent="0.3">
      <c r="B320" s="34"/>
      <c r="C320" s="193" t="s">
        <v>496</v>
      </c>
      <c r="D320" s="193" t="s">
        <v>138</v>
      </c>
      <c r="E320" s="194" t="s">
        <v>497</v>
      </c>
      <c r="F320" s="195" t="s">
        <v>498</v>
      </c>
      <c r="G320" s="196" t="s">
        <v>141</v>
      </c>
      <c r="H320" s="197">
        <v>1.6459999999999999</v>
      </c>
      <c r="I320" s="198"/>
      <c r="J320" s="199">
        <f>ROUND(I320*H320,2)</f>
        <v>0</v>
      </c>
      <c r="K320" s="195" t="s">
        <v>142</v>
      </c>
      <c r="L320" s="54"/>
      <c r="M320" s="200" t="s">
        <v>31</v>
      </c>
      <c r="N320" s="201" t="s">
        <v>46</v>
      </c>
      <c r="O320" s="35"/>
      <c r="P320" s="202">
        <f>O320*H320</f>
        <v>0</v>
      </c>
      <c r="Q320" s="202">
        <v>0</v>
      </c>
      <c r="R320" s="202">
        <f>Q320*H320</f>
        <v>0</v>
      </c>
      <c r="S320" s="202">
        <v>0</v>
      </c>
      <c r="T320" s="203">
        <f>S320*H320</f>
        <v>0</v>
      </c>
      <c r="AR320" s="17" t="s">
        <v>250</v>
      </c>
      <c r="AT320" s="17" t="s">
        <v>138</v>
      </c>
      <c r="AU320" s="17" t="s">
        <v>81</v>
      </c>
      <c r="AY320" s="17" t="s">
        <v>135</v>
      </c>
      <c r="BE320" s="204">
        <f>IF(N320="základní",J320,0)</f>
        <v>0</v>
      </c>
      <c r="BF320" s="204">
        <f>IF(N320="snížená",J320,0)</f>
        <v>0</v>
      </c>
      <c r="BG320" s="204">
        <f>IF(N320="zákl. přenesená",J320,0)</f>
        <v>0</v>
      </c>
      <c r="BH320" s="204">
        <f>IF(N320="sníž. přenesená",J320,0)</f>
        <v>0</v>
      </c>
      <c r="BI320" s="204">
        <f>IF(N320="nulová",J320,0)</f>
        <v>0</v>
      </c>
      <c r="BJ320" s="17" t="s">
        <v>23</v>
      </c>
      <c r="BK320" s="204">
        <f>ROUND(I320*H320,2)</f>
        <v>0</v>
      </c>
      <c r="BL320" s="17" t="s">
        <v>250</v>
      </c>
      <c r="BM320" s="17" t="s">
        <v>499</v>
      </c>
    </row>
    <row r="321" spans="2:65" s="1" customFormat="1" ht="27" x14ac:dyDescent="0.3">
      <c r="B321" s="34"/>
      <c r="C321" s="56"/>
      <c r="D321" s="219" t="s">
        <v>145</v>
      </c>
      <c r="E321" s="56"/>
      <c r="F321" s="223" t="s">
        <v>500</v>
      </c>
      <c r="G321" s="56"/>
      <c r="H321" s="56"/>
      <c r="I321" s="161"/>
      <c r="J321" s="56"/>
      <c r="K321" s="56"/>
      <c r="L321" s="54"/>
      <c r="M321" s="71"/>
      <c r="N321" s="35"/>
      <c r="O321" s="35"/>
      <c r="P321" s="35"/>
      <c r="Q321" s="35"/>
      <c r="R321" s="35"/>
      <c r="S321" s="35"/>
      <c r="T321" s="72"/>
      <c r="AT321" s="17" t="s">
        <v>145</v>
      </c>
      <c r="AU321" s="17" t="s">
        <v>81</v>
      </c>
    </row>
    <row r="322" spans="2:65" s="1" customFormat="1" ht="31.5" customHeight="1" x14ac:dyDescent="0.3">
      <c r="B322" s="34"/>
      <c r="C322" s="193" t="s">
        <v>501</v>
      </c>
      <c r="D322" s="193" t="s">
        <v>138</v>
      </c>
      <c r="E322" s="194" t="s">
        <v>502</v>
      </c>
      <c r="F322" s="195" t="s">
        <v>503</v>
      </c>
      <c r="G322" s="196" t="s">
        <v>141</v>
      </c>
      <c r="H322" s="197">
        <v>1.6459999999999999</v>
      </c>
      <c r="I322" s="198"/>
      <c r="J322" s="199">
        <f>ROUND(I322*H322,2)</f>
        <v>0</v>
      </c>
      <c r="K322" s="195" t="s">
        <v>142</v>
      </c>
      <c r="L322" s="54"/>
      <c r="M322" s="200" t="s">
        <v>31</v>
      </c>
      <c r="N322" s="201" t="s">
        <v>46</v>
      </c>
      <c r="O322" s="35"/>
      <c r="P322" s="202">
        <f>O322*H322</f>
        <v>0</v>
      </c>
      <c r="Q322" s="202">
        <v>0</v>
      </c>
      <c r="R322" s="202">
        <f>Q322*H322</f>
        <v>0</v>
      </c>
      <c r="S322" s="202">
        <v>0</v>
      </c>
      <c r="T322" s="203">
        <f>S322*H322</f>
        <v>0</v>
      </c>
      <c r="AR322" s="17" t="s">
        <v>250</v>
      </c>
      <c r="AT322" s="17" t="s">
        <v>138</v>
      </c>
      <c r="AU322" s="17" t="s">
        <v>81</v>
      </c>
      <c r="AY322" s="17" t="s">
        <v>135</v>
      </c>
      <c r="BE322" s="204">
        <f>IF(N322="základní",J322,0)</f>
        <v>0</v>
      </c>
      <c r="BF322" s="204">
        <f>IF(N322="snížená",J322,0)</f>
        <v>0</v>
      </c>
      <c r="BG322" s="204">
        <f>IF(N322="zákl. přenesená",J322,0)</f>
        <v>0</v>
      </c>
      <c r="BH322" s="204">
        <f>IF(N322="sníž. přenesená",J322,0)</f>
        <v>0</v>
      </c>
      <c r="BI322" s="204">
        <f>IF(N322="nulová",J322,0)</f>
        <v>0</v>
      </c>
      <c r="BJ322" s="17" t="s">
        <v>23</v>
      </c>
      <c r="BK322" s="204">
        <f>ROUND(I322*H322,2)</f>
        <v>0</v>
      </c>
      <c r="BL322" s="17" t="s">
        <v>250</v>
      </c>
      <c r="BM322" s="17" t="s">
        <v>504</v>
      </c>
    </row>
    <row r="323" spans="2:65" s="1" customFormat="1" ht="27" x14ac:dyDescent="0.3">
      <c r="B323" s="34"/>
      <c r="C323" s="56"/>
      <c r="D323" s="219" t="s">
        <v>145</v>
      </c>
      <c r="E323" s="56"/>
      <c r="F323" s="223" t="s">
        <v>505</v>
      </c>
      <c r="G323" s="56"/>
      <c r="H323" s="56"/>
      <c r="I323" s="161"/>
      <c r="J323" s="56"/>
      <c r="K323" s="56"/>
      <c r="L323" s="54"/>
      <c r="M323" s="71"/>
      <c r="N323" s="35"/>
      <c r="O323" s="35"/>
      <c r="P323" s="35"/>
      <c r="Q323" s="35"/>
      <c r="R323" s="35"/>
      <c r="S323" s="35"/>
      <c r="T323" s="72"/>
      <c r="AT323" s="17" t="s">
        <v>145</v>
      </c>
      <c r="AU323" s="17" t="s">
        <v>81</v>
      </c>
    </row>
    <row r="324" spans="2:65" s="1" customFormat="1" ht="22.5" customHeight="1" x14ac:dyDescent="0.3">
      <c r="B324" s="34"/>
      <c r="C324" s="193" t="s">
        <v>506</v>
      </c>
      <c r="D324" s="193" t="s">
        <v>138</v>
      </c>
      <c r="E324" s="194" t="s">
        <v>507</v>
      </c>
      <c r="F324" s="195" t="s">
        <v>508</v>
      </c>
      <c r="G324" s="196" t="s">
        <v>141</v>
      </c>
      <c r="H324" s="197">
        <v>1.6459999999999999</v>
      </c>
      <c r="I324" s="198"/>
      <c r="J324" s="199">
        <f>ROUND(I324*H324,2)</f>
        <v>0</v>
      </c>
      <c r="K324" s="195" t="s">
        <v>142</v>
      </c>
      <c r="L324" s="54"/>
      <c r="M324" s="200" t="s">
        <v>31</v>
      </c>
      <c r="N324" s="201" t="s">
        <v>46</v>
      </c>
      <c r="O324" s="35"/>
      <c r="P324" s="202">
        <f>O324*H324</f>
        <v>0</v>
      </c>
      <c r="Q324" s="202">
        <v>2.9999999999999997E-4</v>
      </c>
      <c r="R324" s="202">
        <f>Q324*H324</f>
        <v>4.9379999999999997E-4</v>
      </c>
      <c r="S324" s="202">
        <v>0</v>
      </c>
      <c r="T324" s="203">
        <f>S324*H324</f>
        <v>0</v>
      </c>
      <c r="AR324" s="17" t="s">
        <v>250</v>
      </c>
      <c r="AT324" s="17" t="s">
        <v>138</v>
      </c>
      <c r="AU324" s="17" t="s">
        <v>81</v>
      </c>
      <c r="AY324" s="17" t="s">
        <v>135</v>
      </c>
      <c r="BE324" s="204">
        <f>IF(N324="základní",J324,0)</f>
        <v>0</v>
      </c>
      <c r="BF324" s="204">
        <f>IF(N324="snížená",J324,0)</f>
        <v>0</v>
      </c>
      <c r="BG324" s="204">
        <f>IF(N324="zákl. přenesená",J324,0)</f>
        <v>0</v>
      </c>
      <c r="BH324" s="204">
        <f>IF(N324="sníž. přenesená",J324,0)</f>
        <v>0</v>
      </c>
      <c r="BI324" s="204">
        <f>IF(N324="nulová",J324,0)</f>
        <v>0</v>
      </c>
      <c r="BJ324" s="17" t="s">
        <v>23</v>
      </c>
      <c r="BK324" s="204">
        <f>ROUND(I324*H324,2)</f>
        <v>0</v>
      </c>
      <c r="BL324" s="17" t="s">
        <v>250</v>
      </c>
      <c r="BM324" s="17" t="s">
        <v>509</v>
      </c>
    </row>
    <row r="325" spans="2:65" s="1" customFormat="1" x14ac:dyDescent="0.3">
      <c r="B325" s="34"/>
      <c r="C325" s="56"/>
      <c r="D325" s="205" t="s">
        <v>145</v>
      </c>
      <c r="E325" s="56"/>
      <c r="F325" s="206" t="s">
        <v>510</v>
      </c>
      <c r="G325" s="56"/>
      <c r="H325" s="56"/>
      <c r="I325" s="161"/>
      <c r="J325" s="56"/>
      <c r="K325" s="56"/>
      <c r="L325" s="54"/>
      <c r="M325" s="71"/>
      <c r="N325" s="35"/>
      <c r="O325" s="35"/>
      <c r="P325" s="35"/>
      <c r="Q325" s="35"/>
      <c r="R325" s="35"/>
      <c r="S325" s="35"/>
      <c r="T325" s="72"/>
      <c r="AT325" s="17" t="s">
        <v>145</v>
      </c>
      <c r="AU325" s="17" t="s">
        <v>81</v>
      </c>
    </row>
    <row r="326" spans="2:65" s="1" customFormat="1" ht="40.5" x14ac:dyDescent="0.3">
      <c r="B326" s="34"/>
      <c r="C326" s="56"/>
      <c r="D326" s="219" t="s">
        <v>146</v>
      </c>
      <c r="E326" s="56"/>
      <c r="F326" s="224" t="s">
        <v>511</v>
      </c>
      <c r="G326" s="56"/>
      <c r="H326" s="56"/>
      <c r="I326" s="161"/>
      <c r="J326" s="56"/>
      <c r="K326" s="56"/>
      <c r="L326" s="54"/>
      <c r="M326" s="71"/>
      <c r="N326" s="35"/>
      <c r="O326" s="35"/>
      <c r="P326" s="35"/>
      <c r="Q326" s="35"/>
      <c r="R326" s="35"/>
      <c r="S326" s="35"/>
      <c r="T326" s="72"/>
      <c r="AT326" s="17" t="s">
        <v>146</v>
      </c>
      <c r="AU326" s="17" t="s">
        <v>81</v>
      </c>
    </row>
    <row r="327" spans="2:65" s="1" customFormat="1" ht="22.5" customHeight="1" x14ac:dyDescent="0.3">
      <c r="B327" s="34"/>
      <c r="C327" s="193" t="s">
        <v>512</v>
      </c>
      <c r="D327" s="193" t="s">
        <v>138</v>
      </c>
      <c r="E327" s="194" t="s">
        <v>513</v>
      </c>
      <c r="F327" s="195" t="s">
        <v>514</v>
      </c>
      <c r="G327" s="196" t="s">
        <v>386</v>
      </c>
      <c r="H327" s="225"/>
      <c r="I327" s="198"/>
      <c r="J327" s="199">
        <f>ROUND(I327*H327,2)</f>
        <v>0</v>
      </c>
      <c r="K327" s="195" t="s">
        <v>142</v>
      </c>
      <c r="L327" s="54"/>
      <c r="M327" s="200" t="s">
        <v>31</v>
      </c>
      <c r="N327" s="201" t="s">
        <v>46</v>
      </c>
      <c r="O327" s="35"/>
      <c r="P327" s="202">
        <f>O327*H327</f>
        <v>0</v>
      </c>
      <c r="Q327" s="202">
        <v>0</v>
      </c>
      <c r="R327" s="202">
        <f>Q327*H327</f>
        <v>0</v>
      </c>
      <c r="S327" s="202">
        <v>0</v>
      </c>
      <c r="T327" s="203">
        <f>S327*H327</f>
        <v>0</v>
      </c>
      <c r="AR327" s="17" t="s">
        <v>250</v>
      </c>
      <c r="AT327" s="17" t="s">
        <v>138</v>
      </c>
      <c r="AU327" s="17" t="s">
        <v>81</v>
      </c>
      <c r="AY327" s="17" t="s">
        <v>135</v>
      </c>
      <c r="BE327" s="204">
        <f>IF(N327="základní",J327,0)</f>
        <v>0</v>
      </c>
      <c r="BF327" s="204">
        <f>IF(N327="snížená",J327,0)</f>
        <v>0</v>
      </c>
      <c r="BG327" s="204">
        <f>IF(N327="zákl. přenesená",J327,0)</f>
        <v>0</v>
      </c>
      <c r="BH327" s="204">
        <f>IF(N327="sníž. přenesená",J327,0)</f>
        <v>0</v>
      </c>
      <c r="BI327" s="204">
        <f>IF(N327="nulová",J327,0)</f>
        <v>0</v>
      </c>
      <c r="BJ327" s="17" t="s">
        <v>23</v>
      </c>
      <c r="BK327" s="204">
        <f>ROUND(I327*H327,2)</f>
        <v>0</v>
      </c>
      <c r="BL327" s="17" t="s">
        <v>250</v>
      </c>
      <c r="BM327" s="17" t="s">
        <v>515</v>
      </c>
    </row>
    <row r="328" spans="2:65" s="1" customFormat="1" ht="27" x14ac:dyDescent="0.3">
      <c r="B328" s="34"/>
      <c r="C328" s="56"/>
      <c r="D328" s="205" t="s">
        <v>145</v>
      </c>
      <c r="E328" s="56"/>
      <c r="F328" s="206" t="s">
        <v>516</v>
      </c>
      <c r="G328" s="56"/>
      <c r="H328" s="56"/>
      <c r="I328" s="161"/>
      <c r="J328" s="56"/>
      <c r="K328" s="56"/>
      <c r="L328" s="54"/>
      <c r="M328" s="71"/>
      <c r="N328" s="35"/>
      <c r="O328" s="35"/>
      <c r="P328" s="35"/>
      <c r="Q328" s="35"/>
      <c r="R328" s="35"/>
      <c r="S328" s="35"/>
      <c r="T328" s="72"/>
      <c r="AT328" s="17" t="s">
        <v>145</v>
      </c>
      <c r="AU328" s="17" t="s">
        <v>81</v>
      </c>
    </row>
    <row r="329" spans="2:65" s="1" customFormat="1" ht="121.5" x14ac:dyDescent="0.3">
      <c r="B329" s="34"/>
      <c r="C329" s="56"/>
      <c r="D329" s="205" t="s">
        <v>146</v>
      </c>
      <c r="E329" s="56"/>
      <c r="F329" s="207" t="s">
        <v>517</v>
      </c>
      <c r="G329" s="56"/>
      <c r="H329" s="56"/>
      <c r="I329" s="161"/>
      <c r="J329" s="56"/>
      <c r="K329" s="56"/>
      <c r="L329" s="54"/>
      <c r="M329" s="71"/>
      <c r="N329" s="35"/>
      <c r="O329" s="35"/>
      <c r="P329" s="35"/>
      <c r="Q329" s="35"/>
      <c r="R329" s="35"/>
      <c r="S329" s="35"/>
      <c r="T329" s="72"/>
      <c r="AT329" s="17" t="s">
        <v>146</v>
      </c>
      <c r="AU329" s="17" t="s">
        <v>81</v>
      </c>
    </row>
    <row r="330" spans="2:65" s="11" customFormat="1" ht="29.85" customHeight="1" x14ac:dyDescent="0.3">
      <c r="B330" s="176"/>
      <c r="C330" s="177"/>
      <c r="D330" s="190" t="s">
        <v>74</v>
      </c>
      <c r="E330" s="191" t="s">
        <v>518</v>
      </c>
      <c r="F330" s="191" t="s">
        <v>519</v>
      </c>
      <c r="G330" s="177"/>
      <c r="H330" s="177"/>
      <c r="I330" s="180"/>
      <c r="J330" s="192">
        <f>BK330</f>
        <v>0</v>
      </c>
      <c r="K330" s="177"/>
      <c r="L330" s="182"/>
      <c r="M330" s="183"/>
      <c r="N330" s="184"/>
      <c r="O330" s="184"/>
      <c r="P330" s="185">
        <f>SUM(P331:P425)</f>
        <v>0</v>
      </c>
      <c r="Q330" s="184"/>
      <c r="R330" s="185">
        <f>SUM(R331:R425)</f>
        <v>0.238185905</v>
      </c>
      <c r="S330" s="184"/>
      <c r="T330" s="186">
        <f>SUM(T331:T425)</f>
        <v>5.6240510000000001E-2</v>
      </c>
      <c r="AR330" s="187" t="s">
        <v>81</v>
      </c>
      <c r="AT330" s="188" t="s">
        <v>74</v>
      </c>
      <c r="AU330" s="188" t="s">
        <v>23</v>
      </c>
      <c r="AY330" s="187" t="s">
        <v>135</v>
      </c>
      <c r="BK330" s="189">
        <f>SUM(BK331:BK425)</f>
        <v>0</v>
      </c>
    </row>
    <row r="331" spans="2:65" s="1" customFormat="1" ht="22.5" customHeight="1" x14ac:dyDescent="0.3">
      <c r="B331" s="34"/>
      <c r="C331" s="193" t="s">
        <v>520</v>
      </c>
      <c r="D331" s="193" t="s">
        <v>138</v>
      </c>
      <c r="E331" s="194" t="s">
        <v>521</v>
      </c>
      <c r="F331" s="195" t="s">
        <v>522</v>
      </c>
      <c r="G331" s="196" t="s">
        <v>141</v>
      </c>
      <c r="H331" s="197">
        <v>61.042000000000002</v>
      </c>
      <c r="I331" s="198"/>
      <c r="J331" s="199">
        <f>ROUND(I331*H331,2)</f>
        <v>0</v>
      </c>
      <c r="K331" s="195" t="s">
        <v>142</v>
      </c>
      <c r="L331" s="54"/>
      <c r="M331" s="200" t="s">
        <v>31</v>
      </c>
      <c r="N331" s="201" t="s">
        <v>46</v>
      </c>
      <c r="O331" s="35"/>
      <c r="P331" s="202">
        <f>O331*H331</f>
        <v>0</v>
      </c>
      <c r="Q331" s="202">
        <v>0</v>
      </c>
      <c r="R331" s="202">
        <f>Q331*H331</f>
        <v>0</v>
      </c>
      <c r="S331" s="202">
        <v>0</v>
      </c>
      <c r="T331" s="203">
        <f>S331*H331</f>
        <v>0</v>
      </c>
      <c r="AR331" s="17" t="s">
        <v>250</v>
      </c>
      <c r="AT331" s="17" t="s">
        <v>138</v>
      </c>
      <c r="AU331" s="17" t="s">
        <v>81</v>
      </c>
      <c r="AY331" s="17" t="s">
        <v>135</v>
      </c>
      <c r="BE331" s="204">
        <f>IF(N331="základní",J331,0)</f>
        <v>0</v>
      </c>
      <c r="BF331" s="204">
        <f>IF(N331="snížená",J331,0)</f>
        <v>0</v>
      </c>
      <c r="BG331" s="204">
        <f>IF(N331="zákl. přenesená",J331,0)</f>
        <v>0</v>
      </c>
      <c r="BH331" s="204">
        <f>IF(N331="sníž. přenesená",J331,0)</f>
        <v>0</v>
      </c>
      <c r="BI331" s="204">
        <f>IF(N331="nulová",J331,0)</f>
        <v>0</v>
      </c>
      <c r="BJ331" s="17" t="s">
        <v>23</v>
      </c>
      <c r="BK331" s="204">
        <f>ROUND(I331*H331,2)</f>
        <v>0</v>
      </c>
      <c r="BL331" s="17" t="s">
        <v>250</v>
      </c>
      <c r="BM331" s="17" t="s">
        <v>523</v>
      </c>
    </row>
    <row r="332" spans="2:65" s="1" customFormat="1" x14ac:dyDescent="0.3">
      <c r="B332" s="34"/>
      <c r="C332" s="56"/>
      <c r="D332" s="205" t="s">
        <v>145</v>
      </c>
      <c r="E332" s="56"/>
      <c r="F332" s="206" t="s">
        <v>522</v>
      </c>
      <c r="G332" s="56"/>
      <c r="H332" s="56"/>
      <c r="I332" s="161"/>
      <c r="J332" s="56"/>
      <c r="K332" s="56"/>
      <c r="L332" s="54"/>
      <c r="M332" s="71"/>
      <c r="N332" s="35"/>
      <c r="O332" s="35"/>
      <c r="P332" s="35"/>
      <c r="Q332" s="35"/>
      <c r="R332" s="35"/>
      <c r="S332" s="35"/>
      <c r="T332" s="72"/>
      <c r="AT332" s="17" t="s">
        <v>145</v>
      </c>
      <c r="AU332" s="17" t="s">
        <v>81</v>
      </c>
    </row>
    <row r="333" spans="2:65" s="13" customFormat="1" x14ac:dyDescent="0.3">
      <c r="B333" s="236"/>
      <c r="C333" s="237"/>
      <c r="D333" s="205" t="s">
        <v>148</v>
      </c>
      <c r="E333" s="238" t="s">
        <v>31</v>
      </c>
      <c r="F333" s="239" t="s">
        <v>524</v>
      </c>
      <c r="G333" s="237"/>
      <c r="H333" s="240" t="s">
        <v>31</v>
      </c>
      <c r="I333" s="241"/>
      <c r="J333" s="237"/>
      <c r="K333" s="237"/>
      <c r="L333" s="242"/>
      <c r="M333" s="243"/>
      <c r="N333" s="244"/>
      <c r="O333" s="244"/>
      <c r="P333" s="244"/>
      <c r="Q333" s="244"/>
      <c r="R333" s="244"/>
      <c r="S333" s="244"/>
      <c r="T333" s="245"/>
      <c r="AT333" s="246" t="s">
        <v>148</v>
      </c>
      <c r="AU333" s="246" t="s">
        <v>81</v>
      </c>
      <c r="AV333" s="13" t="s">
        <v>23</v>
      </c>
      <c r="AW333" s="13" t="s">
        <v>38</v>
      </c>
      <c r="AX333" s="13" t="s">
        <v>75</v>
      </c>
      <c r="AY333" s="246" t="s">
        <v>135</v>
      </c>
    </row>
    <row r="334" spans="2:65" s="12" customFormat="1" x14ac:dyDescent="0.3">
      <c r="B334" s="208"/>
      <c r="C334" s="209"/>
      <c r="D334" s="205" t="s">
        <v>148</v>
      </c>
      <c r="E334" s="210" t="s">
        <v>31</v>
      </c>
      <c r="F334" s="211" t="s">
        <v>525</v>
      </c>
      <c r="G334" s="209"/>
      <c r="H334" s="212">
        <v>8.7899999999999991</v>
      </c>
      <c r="I334" s="213"/>
      <c r="J334" s="209"/>
      <c r="K334" s="209"/>
      <c r="L334" s="214"/>
      <c r="M334" s="215"/>
      <c r="N334" s="216"/>
      <c r="O334" s="216"/>
      <c r="P334" s="216"/>
      <c r="Q334" s="216"/>
      <c r="R334" s="216"/>
      <c r="S334" s="216"/>
      <c r="T334" s="217"/>
      <c r="AT334" s="218" t="s">
        <v>148</v>
      </c>
      <c r="AU334" s="218" t="s">
        <v>81</v>
      </c>
      <c r="AV334" s="12" t="s">
        <v>81</v>
      </c>
      <c r="AW334" s="12" t="s">
        <v>38</v>
      </c>
      <c r="AX334" s="12" t="s">
        <v>75</v>
      </c>
      <c r="AY334" s="218" t="s">
        <v>135</v>
      </c>
    </row>
    <row r="335" spans="2:65" s="12" customFormat="1" x14ac:dyDescent="0.3">
      <c r="B335" s="208"/>
      <c r="C335" s="209"/>
      <c r="D335" s="205" t="s">
        <v>148</v>
      </c>
      <c r="E335" s="210" t="s">
        <v>31</v>
      </c>
      <c r="F335" s="211" t="s">
        <v>526</v>
      </c>
      <c r="G335" s="209"/>
      <c r="H335" s="212">
        <v>3.76</v>
      </c>
      <c r="I335" s="213"/>
      <c r="J335" s="209"/>
      <c r="K335" s="209"/>
      <c r="L335" s="214"/>
      <c r="M335" s="215"/>
      <c r="N335" s="216"/>
      <c r="O335" s="216"/>
      <c r="P335" s="216"/>
      <c r="Q335" s="216"/>
      <c r="R335" s="216"/>
      <c r="S335" s="216"/>
      <c r="T335" s="217"/>
      <c r="AT335" s="218" t="s">
        <v>148</v>
      </c>
      <c r="AU335" s="218" t="s">
        <v>81</v>
      </c>
      <c r="AV335" s="12" t="s">
        <v>81</v>
      </c>
      <c r="AW335" s="12" t="s">
        <v>38</v>
      </c>
      <c r="AX335" s="12" t="s">
        <v>75</v>
      </c>
      <c r="AY335" s="218" t="s">
        <v>135</v>
      </c>
    </row>
    <row r="336" spans="2:65" s="12" customFormat="1" x14ac:dyDescent="0.3">
      <c r="B336" s="208"/>
      <c r="C336" s="209"/>
      <c r="D336" s="205" t="s">
        <v>148</v>
      </c>
      <c r="E336" s="210" t="s">
        <v>31</v>
      </c>
      <c r="F336" s="211" t="s">
        <v>527</v>
      </c>
      <c r="G336" s="209"/>
      <c r="H336" s="212">
        <v>22.454999999999998</v>
      </c>
      <c r="I336" s="213"/>
      <c r="J336" s="209"/>
      <c r="K336" s="209"/>
      <c r="L336" s="214"/>
      <c r="M336" s="215"/>
      <c r="N336" s="216"/>
      <c r="O336" s="216"/>
      <c r="P336" s="216"/>
      <c r="Q336" s="216"/>
      <c r="R336" s="216"/>
      <c r="S336" s="216"/>
      <c r="T336" s="217"/>
      <c r="AT336" s="218" t="s">
        <v>148</v>
      </c>
      <c r="AU336" s="218" t="s">
        <v>81</v>
      </c>
      <c r="AV336" s="12" t="s">
        <v>81</v>
      </c>
      <c r="AW336" s="12" t="s">
        <v>38</v>
      </c>
      <c r="AX336" s="12" t="s">
        <v>75</v>
      </c>
      <c r="AY336" s="218" t="s">
        <v>135</v>
      </c>
    </row>
    <row r="337" spans="2:65" s="12" customFormat="1" x14ac:dyDescent="0.3">
      <c r="B337" s="208"/>
      <c r="C337" s="209"/>
      <c r="D337" s="205" t="s">
        <v>148</v>
      </c>
      <c r="E337" s="210" t="s">
        <v>31</v>
      </c>
      <c r="F337" s="211" t="s">
        <v>528</v>
      </c>
      <c r="G337" s="209"/>
      <c r="H337" s="212">
        <v>15.207000000000001</v>
      </c>
      <c r="I337" s="213"/>
      <c r="J337" s="209"/>
      <c r="K337" s="209"/>
      <c r="L337" s="214"/>
      <c r="M337" s="215"/>
      <c r="N337" s="216"/>
      <c r="O337" s="216"/>
      <c r="P337" s="216"/>
      <c r="Q337" s="216"/>
      <c r="R337" s="216"/>
      <c r="S337" s="216"/>
      <c r="T337" s="217"/>
      <c r="AT337" s="218" t="s">
        <v>148</v>
      </c>
      <c r="AU337" s="218" t="s">
        <v>81</v>
      </c>
      <c r="AV337" s="12" t="s">
        <v>81</v>
      </c>
      <c r="AW337" s="12" t="s">
        <v>38</v>
      </c>
      <c r="AX337" s="12" t="s">
        <v>75</v>
      </c>
      <c r="AY337" s="218" t="s">
        <v>135</v>
      </c>
    </row>
    <row r="338" spans="2:65" s="12" customFormat="1" x14ac:dyDescent="0.3">
      <c r="B338" s="208"/>
      <c r="C338" s="209"/>
      <c r="D338" s="219" t="s">
        <v>148</v>
      </c>
      <c r="E338" s="220" t="s">
        <v>31</v>
      </c>
      <c r="F338" s="221" t="s">
        <v>529</v>
      </c>
      <c r="G338" s="209"/>
      <c r="H338" s="222">
        <v>10.83</v>
      </c>
      <c r="I338" s="213"/>
      <c r="J338" s="209"/>
      <c r="K338" s="209"/>
      <c r="L338" s="214"/>
      <c r="M338" s="215"/>
      <c r="N338" s="216"/>
      <c r="O338" s="216"/>
      <c r="P338" s="216"/>
      <c r="Q338" s="216"/>
      <c r="R338" s="216"/>
      <c r="S338" s="216"/>
      <c r="T338" s="217"/>
      <c r="AT338" s="218" t="s">
        <v>148</v>
      </c>
      <c r="AU338" s="218" t="s">
        <v>81</v>
      </c>
      <c r="AV338" s="12" t="s">
        <v>81</v>
      </c>
      <c r="AW338" s="12" t="s">
        <v>38</v>
      </c>
      <c r="AX338" s="12" t="s">
        <v>75</v>
      </c>
      <c r="AY338" s="218" t="s">
        <v>135</v>
      </c>
    </row>
    <row r="339" spans="2:65" s="1" customFormat="1" ht="22.5" customHeight="1" x14ac:dyDescent="0.3">
      <c r="B339" s="34"/>
      <c r="C339" s="193" t="s">
        <v>530</v>
      </c>
      <c r="D339" s="193" t="s">
        <v>138</v>
      </c>
      <c r="E339" s="194" t="s">
        <v>531</v>
      </c>
      <c r="F339" s="195" t="s">
        <v>532</v>
      </c>
      <c r="G339" s="196" t="s">
        <v>141</v>
      </c>
      <c r="H339" s="197">
        <v>181.42099999999999</v>
      </c>
      <c r="I339" s="198"/>
      <c r="J339" s="199">
        <f>ROUND(I339*H339,2)</f>
        <v>0</v>
      </c>
      <c r="K339" s="195" t="s">
        <v>142</v>
      </c>
      <c r="L339" s="54"/>
      <c r="M339" s="200" t="s">
        <v>31</v>
      </c>
      <c r="N339" s="201" t="s">
        <v>46</v>
      </c>
      <c r="O339" s="35"/>
      <c r="P339" s="202">
        <f>O339*H339</f>
        <v>0</v>
      </c>
      <c r="Q339" s="202">
        <v>1E-3</v>
      </c>
      <c r="R339" s="202">
        <f>Q339*H339</f>
        <v>0.181421</v>
      </c>
      <c r="S339" s="202">
        <v>3.1E-4</v>
      </c>
      <c r="T339" s="203">
        <f>S339*H339</f>
        <v>5.6240510000000001E-2</v>
      </c>
      <c r="AR339" s="17" t="s">
        <v>250</v>
      </c>
      <c r="AT339" s="17" t="s">
        <v>138</v>
      </c>
      <c r="AU339" s="17" t="s">
        <v>81</v>
      </c>
      <c r="AY339" s="17" t="s">
        <v>135</v>
      </c>
      <c r="BE339" s="204">
        <f>IF(N339="základní",J339,0)</f>
        <v>0</v>
      </c>
      <c r="BF339" s="204">
        <f>IF(N339="snížená",J339,0)</f>
        <v>0</v>
      </c>
      <c r="BG339" s="204">
        <f>IF(N339="zákl. přenesená",J339,0)</f>
        <v>0</v>
      </c>
      <c r="BH339" s="204">
        <f>IF(N339="sníž. přenesená",J339,0)</f>
        <v>0</v>
      </c>
      <c r="BI339" s="204">
        <f>IF(N339="nulová",J339,0)</f>
        <v>0</v>
      </c>
      <c r="BJ339" s="17" t="s">
        <v>23</v>
      </c>
      <c r="BK339" s="204">
        <f>ROUND(I339*H339,2)</f>
        <v>0</v>
      </c>
      <c r="BL339" s="17" t="s">
        <v>250</v>
      </c>
      <c r="BM339" s="17" t="s">
        <v>533</v>
      </c>
    </row>
    <row r="340" spans="2:65" s="1" customFormat="1" x14ac:dyDescent="0.3">
      <c r="B340" s="34"/>
      <c r="C340" s="56"/>
      <c r="D340" s="205" t="s">
        <v>145</v>
      </c>
      <c r="E340" s="56"/>
      <c r="F340" s="206" t="s">
        <v>534</v>
      </c>
      <c r="G340" s="56"/>
      <c r="H340" s="56"/>
      <c r="I340" s="161"/>
      <c r="J340" s="56"/>
      <c r="K340" s="56"/>
      <c r="L340" s="54"/>
      <c r="M340" s="71"/>
      <c r="N340" s="35"/>
      <c r="O340" s="35"/>
      <c r="P340" s="35"/>
      <c r="Q340" s="35"/>
      <c r="R340" s="35"/>
      <c r="S340" s="35"/>
      <c r="T340" s="72"/>
      <c r="AT340" s="17" t="s">
        <v>145</v>
      </c>
      <c r="AU340" s="17" t="s">
        <v>81</v>
      </c>
    </row>
    <row r="341" spans="2:65" s="1" customFormat="1" ht="27" x14ac:dyDescent="0.3">
      <c r="B341" s="34"/>
      <c r="C341" s="56"/>
      <c r="D341" s="205" t="s">
        <v>146</v>
      </c>
      <c r="E341" s="56"/>
      <c r="F341" s="207" t="s">
        <v>535</v>
      </c>
      <c r="G341" s="56"/>
      <c r="H341" s="56"/>
      <c r="I341" s="161"/>
      <c r="J341" s="56"/>
      <c r="K341" s="56"/>
      <c r="L341" s="54"/>
      <c r="M341" s="71"/>
      <c r="N341" s="35"/>
      <c r="O341" s="35"/>
      <c r="P341" s="35"/>
      <c r="Q341" s="35"/>
      <c r="R341" s="35"/>
      <c r="S341" s="35"/>
      <c r="T341" s="72"/>
      <c r="AT341" s="17" t="s">
        <v>146</v>
      </c>
      <c r="AU341" s="17" t="s">
        <v>81</v>
      </c>
    </row>
    <row r="342" spans="2:65" s="12" customFormat="1" x14ac:dyDescent="0.3">
      <c r="B342" s="208"/>
      <c r="C342" s="209"/>
      <c r="D342" s="205" t="s">
        <v>148</v>
      </c>
      <c r="E342" s="210" t="s">
        <v>31</v>
      </c>
      <c r="F342" s="211" t="s">
        <v>149</v>
      </c>
      <c r="G342" s="209"/>
      <c r="H342" s="212">
        <v>16.434999999999999</v>
      </c>
      <c r="I342" s="213"/>
      <c r="J342" s="209"/>
      <c r="K342" s="209"/>
      <c r="L342" s="214"/>
      <c r="M342" s="215"/>
      <c r="N342" s="216"/>
      <c r="O342" s="216"/>
      <c r="P342" s="216"/>
      <c r="Q342" s="216"/>
      <c r="R342" s="216"/>
      <c r="S342" s="216"/>
      <c r="T342" s="217"/>
      <c r="AT342" s="218" t="s">
        <v>148</v>
      </c>
      <c r="AU342" s="218" t="s">
        <v>81</v>
      </c>
      <c r="AV342" s="12" t="s">
        <v>81</v>
      </c>
      <c r="AW342" s="12" t="s">
        <v>38</v>
      </c>
      <c r="AX342" s="12" t="s">
        <v>75</v>
      </c>
      <c r="AY342" s="218" t="s">
        <v>135</v>
      </c>
    </row>
    <row r="343" spans="2:65" s="12" customFormat="1" x14ac:dyDescent="0.3">
      <c r="B343" s="208"/>
      <c r="C343" s="209"/>
      <c r="D343" s="205" t="s">
        <v>148</v>
      </c>
      <c r="E343" s="210" t="s">
        <v>31</v>
      </c>
      <c r="F343" s="211" t="s">
        <v>150</v>
      </c>
      <c r="G343" s="209"/>
      <c r="H343" s="212">
        <v>17.094999999999999</v>
      </c>
      <c r="I343" s="213"/>
      <c r="J343" s="209"/>
      <c r="K343" s="209"/>
      <c r="L343" s="214"/>
      <c r="M343" s="215"/>
      <c r="N343" s="216"/>
      <c r="O343" s="216"/>
      <c r="P343" s="216"/>
      <c r="Q343" s="216"/>
      <c r="R343" s="216"/>
      <c r="S343" s="216"/>
      <c r="T343" s="217"/>
      <c r="AT343" s="218" t="s">
        <v>148</v>
      </c>
      <c r="AU343" s="218" t="s">
        <v>81</v>
      </c>
      <c r="AV343" s="12" t="s">
        <v>81</v>
      </c>
      <c r="AW343" s="12" t="s">
        <v>38</v>
      </c>
      <c r="AX343" s="12" t="s">
        <v>75</v>
      </c>
      <c r="AY343" s="218" t="s">
        <v>135</v>
      </c>
    </row>
    <row r="344" spans="2:65" s="12" customFormat="1" x14ac:dyDescent="0.3">
      <c r="B344" s="208"/>
      <c r="C344" s="209"/>
      <c r="D344" s="205" t="s">
        <v>148</v>
      </c>
      <c r="E344" s="210" t="s">
        <v>31</v>
      </c>
      <c r="F344" s="211" t="s">
        <v>151</v>
      </c>
      <c r="G344" s="209"/>
      <c r="H344" s="212">
        <v>11.760999999999999</v>
      </c>
      <c r="I344" s="213"/>
      <c r="J344" s="209"/>
      <c r="K344" s="209"/>
      <c r="L344" s="214"/>
      <c r="M344" s="215"/>
      <c r="N344" s="216"/>
      <c r="O344" s="216"/>
      <c r="P344" s="216"/>
      <c r="Q344" s="216"/>
      <c r="R344" s="216"/>
      <c r="S344" s="216"/>
      <c r="T344" s="217"/>
      <c r="AT344" s="218" t="s">
        <v>148</v>
      </c>
      <c r="AU344" s="218" t="s">
        <v>81</v>
      </c>
      <c r="AV344" s="12" t="s">
        <v>81</v>
      </c>
      <c r="AW344" s="12" t="s">
        <v>38</v>
      </c>
      <c r="AX344" s="12" t="s">
        <v>75</v>
      </c>
      <c r="AY344" s="218" t="s">
        <v>135</v>
      </c>
    </row>
    <row r="345" spans="2:65" s="12" customFormat="1" x14ac:dyDescent="0.3">
      <c r="B345" s="208"/>
      <c r="C345" s="209"/>
      <c r="D345" s="205" t="s">
        <v>148</v>
      </c>
      <c r="E345" s="210" t="s">
        <v>31</v>
      </c>
      <c r="F345" s="211" t="s">
        <v>152</v>
      </c>
      <c r="G345" s="209"/>
      <c r="H345" s="212">
        <v>-2.82</v>
      </c>
      <c r="I345" s="213"/>
      <c r="J345" s="209"/>
      <c r="K345" s="209"/>
      <c r="L345" s="214"/>
      <c r="M345" s="215"/>
      <c r="N345" s="216"/>
      <c r="O345" s="216"/>
      <c r="P345" s="216"/>
      <c r="Q345" s="216"/>
      <c r="R345" s="216"/>
      <c r="S345" s="216"/>
      <c r="T345" s="217"/>
      <c r="AT345" s="218" t="s">
        <v>148</v>
      </c>
      <c r="AU345" s="218" t="s">
        <v>81</v>
      </c>
      <c r="AV345" s="12" t="s">
        <v>81</v>
      </c>
      <c r="AW345" s="12" t="s">
        <v>38</v>
      </c>
      <c r="AX345" s="12" t="s">
        <v>75</v>
      </c>
      <c r="AY345" s="218" t="s">
        <v>135</v>
      </c>
    </row>
    <row r="346" spans="2:65" s="12" customFormat="1" x14ac:dyDescent="0.3">
      <c r="B346" s="208"/>
      <c r="C346" s="209"/>
      <c r="D346" s="205" t="s">
        <v>148</v>
      </c>
      <c r="E346" s="210" t="s">
        <v>31</v>
      </c>
      <c r="F346" s="211" t="s">
        <v>153</v>
      </c>
      <c r="G346" s="209"/>
      <c r="H346" s="212">
        <v>8.2260000000000009</v>
      </c>
      <c r="I346" s="213"/>
      <c r="J346" s="209"/>
      <c r="K346" s="209"/>
      <c r="L346" s="214"/>
      <c r="M346" s="215"/>
      <c r="N346" s="216"/>
      <c r="O346" s="216"/>
      <c r="P346" s="216"/>
      <c r="Q346" s="216"/>
      <c r="R346" s="216"/>
      <c r="S346" s="216"/>
      <c r="T346" s="217"/>
      <c r="AT346" s="218" t="s">
        <v>148</v>
      </c>
      <c r="AU346" s="218" t="s">
        <v>81</v>
      </c>
      <c r="AV346" s="12" t="s">
        <v>81</v>
      </c>
      <c r="AW346" s="12" t="s">
        <v>38</v>
      </c>
      <c r="AX346" s="12" t="s">
        <v>75</v>
      </c>
      <c r="AY346" s="218" t="s">
        <v>135</v>
      </c>
    </row>
    <row r="347" spans="2:65" s="12" customFormat="1" x14ac:dyDescent="0.3">
      <c r="B347" s="208"/>
      <c r="C347" s="209"/>
      <c r="D347" s="205" t="s">
        <v>148</v>
      </c>
      <c r="E347" s="210" t="s">
        <v>31</v>
      </c>
      <c r="F347" s="211" t="s">
        <v>154</v>
      </c>
      <c r="G347" s="209"/>
      <c r="H347" s="212">
        <v>29.125</v>
      </c>
      <c r="I347" s="213"/>
      <c r="J347" s="209"/>
      <c r="K347" s="209"/>
      <c r="L347" s="214"/>
      <c r="M347" s="215"/>
      <c r="N347" s="216"/>
      <c r="O347" s="216"/>
      <c r="P347" s="216"/>
      <c r="Q347" s="216"/>
      <c r="R347" s="216"/>
      <c r="S347" s="216"/>
      <c r="T347" s="217"/>
      <c r="AT347" s="218" t="s">
        <v>148</v>
      </c>
      <c r="AU347" s="218" t="s">
        <v>81</v>
      </c>
      <c r="AV347" s="12" t="s">
        <v>81</v>
      </c>
      <c r="AW347" s="12" t="s">
        <v>38</v>
      </c>
      <c r="AX347" s="12" t="s">
        <v>75</v>
      </c>
      <c r="AY347" s="218" t="s">
        <v>135</v>
      </c>
    </row>
    <row r="348" spans="2:65" s="12" customFormat="1" x14ac:dyDescent="0.3">
      <c r="B348" s="208"/>
      <c r="C348" s="209"/>
      <c r="D348" s="205" t="s">
        <v>148</v>
      </c>
      <c r="E348" s="210" t="s">
        <v>31</v>
      </c>
      <c r="F348" s="211" t="s">
        <v>156</v>
      </c>
      <c r="G348" s="209"/>
      <c r="H348" s="212">
        <v>33.832999999999998</v>
      </c>
      <c r="I348" s="213"/>
      <c r="J348" s="209"/>
      <c r="K348" s="209"/>
      <c r="L348" s="214"/>
      <c r="M348" s="215"/>
      <c r="N348" s="216"/>
      <c r="O348" s="216"/>
      <c r="P348" s="216"/>
      <c r="Q348" s="216"/>
      <c r="R348" s="216"/>
      <c r="S348" s="216"/>
      <c r="T348" s="217"/>
      <c r="AT348" s="218" t="s">
        <v>148</v>
      </c>
      <c r="AU348" s="218" t="s">
        <v>81</v>
      </c>
      <c r="AV348" s="12" t="s">
        <v>81</v>
      </c>
      <c r="AW348" s="12" t="s">
        <v>38</v>
      </c>
      <c r="AX348" s="12" t="s">
        <v>75</v>
      </c>
      <c r="AY348" s="218" t="s">
        <v>135</v>
      </c>
    </row>
    <row r="349" spans="2:65" s="12" customFormat="1" x14ac:dyDescent="0.3">
      <c r="B349" s="208"/>
      <c r="C349" s="209"/>
      <c r="D349" s="205" t="s">
        <v>148</v>
      </c>
      <c r="E349" s="210" t="s">
        <v>31</v>
      </c>
      <c r="F349" s="211" t="s">
        <v>158</v>
      </c>
      <c r="G349" s="209"/>
      <c r="H349" s="212">
        <v>8.42</v>
      </c>
      <c r="I349" s="213"/>
      <c r="J349" s="209"/>
      <c r="K349" s="209"/>
      <c r="L349" s="214"/>
      <c r="M349" s="215"/>
      <c r="N349" s="216"/>
      <c r="O349" s="216"/>
      <c r="P349" s="216"/>
      <c r="Q349" s="216"/>
      <c r="R349" s="216"/>
      <c r="S349" s="216"/>
      <c r="T349" s="217"/>
      <c r="AT349" s="218" t="s">
        <v>148</v>
      </c>
      <c r="AU349" s="218" t="s">
        <v>81</v>
      </c>
      <c r="AV349" s="12" t="s">
        <v>81</v>
      </c>
      <c r="AW349" s="12" t="s">
        <v>38</v>
      </c>
      <c r="AX349" s="12" t="s">
        <v>75</v>
      </c>
      <c r="AY349" s="218" t="s">
        <v>135</v>
      </c>
    </row>
    <row r="350" spans="2:65" s="12" customFormat="1" x14ac:dyDescent="0.3">
      <c r="B350" s="208"/>
      <c r="C350" s="209"/>
      <c r="D350" s="205" t="s">
        <v>148</v>
      </c>
      <c r="E350" s="210" t="s">
        <v>31</v>
      </c>
      <c r="F350" s="211" t="s">
        <v>159</v>
      </c>
      <c r="G350" s="209"/>
      <c r="H350" s="212">
        <v>1.885</v>
      </c>
      <c r="I350" s="213"/>
      <c r="J350" s="209"/>
      <c r="K350" s="209"/>
      <c r="L350" s="214"/>
      <c r="M350" s="215"/>
      <c r="N350" s="216"/>
      <c r="O350" s="216"/>
      <c r="P350" s="216"/>
      <c r="Q350" s="216"/>
      <c r="R350" s="216"/>
      <c r="S350" s="216"/>
      <c r="T350" s="217"/>
      <c r="AT350" s="218" t="s">
        <v>148</v>
      </c>
      <c r="AU350" s="218" t="s">
        <v>81</v>
      </c>
      <c r="AV350" s="12" t="s">
        <v>81</v>
      </c>
      <c r="AW350" s="12" t="s">
        <v>38</v>
      </c>
      <c r="AX350" s="12" t="s">
        <v>75</v>
      </c>
      <c r="AY350" s="218" t="s">
        <v>135</v>
      </c>
    </row>
    <row r="351" spans="2:65" s="13" customFormat="1" x14ac:dyDescent="0.3">
      <c r="B351" s="236"/>
      <c r="C351" s="237"/>
      <c r="D351" s="205" t="s">
        <v>148</v>
      </c>
      <c r="E351" s="238" t="s">
        <v>31</v>
      </c>
      <c r="F351" s="239" t="s">
        <v>536</v>
      </c>
      <c r="G351" s="237"/>
      <c r="H351" s="240" t="s">
        <v>31</v>
      </c>
      <c r="I351" s="241"/>
      <c r="J351" s="237"/>
      <c r="K351" s="237"/>
      <c r="L351" s="242"/>
      <c r="M351" s="243"/>
      <c r="N351" s="244"/>
      <c r="O351" s="244"/>
      <c r="P351" s="244"/>
      <c r="Q351" s="244"/>
      <c r="R351" s="244"/>
      <c r="S351" s="244"/>
      <c r="T351" s="245"/>
      <c r="AT351" s="246" t="s">
        <v>148</v>
      </c>
      <c r="AU351" s="246" t="s">
        <v>81</v>
      </c>
      <c r="AV351" s="13" t="s">
        <v>23</v>
      </c>
      <c r="AW351" s="13" t="s">
        <v>38</v>
      </c>
      <c r="AX351" s="13" t="s">
        <v>75</v>
      </c>
      <c r="AY351" s="246" t="s">
        <v>135</v>
      </c>
    </row>
    <row r="352" spans="2:65" s="12" customFormat="1" x14ac:dyDescent="0.3">
      <c r="B352" s="208"/>
      <c r="C352" s="209"/>
      <c r="D352" s="205" t="s">
        <v>148</v>
      </c>
      <c r="E352" s="210" t="s">
        <v>31</v>
      </c>
      <c r="F352" s="211" t="s">
        <v>537</v>
      </c>
      <c r="G352" s="209"/>
      <c r="H352" s="212">
        <v>-3.581</v>
      </c>
      <c r="I352" s="213"/>
      <c r="J352" s="209"/>
      <c r="K352" s="209"/>
      <c r="L352" s="214"/>
      <c r="M352" s="215"/>
      <c r="N352" s="216"/>
      <c r="O352" s="216"/>
      <c r="P352" s="216"/>
      <c r="Q352" s="216"/>
      <c r="R352" s="216"/>
      <c r="S352" s="216"/>
      <c r="T352" s="217"/>
      <c r="AT352" s="218" t="s">
        <v>148</v>
      </c>
      <c r="AU352" s="218" t="s">
        <v>81</v>
      </c>
      <c r="AV352" s="12" t="s">
        <v>81</v>
      </c>
      <c r="AW352" s="12" t="s">
        <v>38</v>
      </c>
      <c r="AX352" s="12" t="s">
        <v>75</v>
      </c>
      <c r="AY352" s="218" t="s">
        <v>135</v>
      </c>
    </row>
    <row r="353" spans="2:65" s="13" customFormat="1" x14ac:dyDescent="0.3">
      <c r="B353" s="236"/>
      <c r="C353" s="237"/>
      <c r="D353" s="205" t="s">
        <v>148</v>
      </c>
      <c r="E353" s="238" t="s">
        <v>31</v>
      </c>
      <c r="F353" s="239" t="s">
        <v>524</v>
      </c>
      <c r="G353" s="237"/>
      <c r="H353" s="240" t="s">
        <v>31</v>
      </c>
      <c r="I353" s="241"/>
      <c r="J353" s="237"/>
      <c r="K353" s="237"/>
      <c r="L353" s="242"/>
      <c r="M353" s="243"/>
      <c r="N353" s="244"/>
      <c r="O353" s="244"/>
      <c r="P353" s="244"/>
      <c r="Q353" s="244"/>
      <c r="R353" s="244"/>
      <c r="S353" s="244"/>
      <c r="T353" s="245"/>
      <c r="AT353" s="246" t="s">
        <v>148</v>
      </c>
      <c r="AU353" s="246" t="s">
        <v>81</v>
      </c>
      <c r="AV353" s="13" t="s">
        <v>23</v>
      </c>
      <c r="AW353" s="13" t="s">
        <v>38</v>
      </c>
      <c r="AX353" s="13" t="s">
        <v>75</v>
      </c>
      <c r="AY353" s="246" t="s">
        <v>135</v>
      </c>
    </row>
    <row r="354" spans="2:65" s="12" customFormat="1" x14ac:dyDescent="0.3">
      <c r="B354" s="208"/>
      <c r="C354" s="209"/>
      <c r="D354" s="205" t="s">
        <v>148</v>
      </c>
      <c r="E354" s="210" t="s">
        <v>31</v>
      </c>
      <c r="F354" s="211" t="s">
        <v>525</v>
      </c>
      <c r="G354" s="209"/>
      <c r="H354" s="212">
        <v>8.7899999999999991</v>
      </c>
      <c r="I354" s="213"/>
      <c r="J354" s="209"/>
      <c r="K354" s="209"/>
      <c r="L354" s="214"/>
      <c r="M354" s="215"/>
      <c r="N354" s="216"/>
      <c r="O354" s="216"/>
      <c r="P354" s="216"/>
      <c r="Q354" s="216"/>
      <c r="R354" s="216"/>
      <c r="S354" s="216"/>
      <c r="T354" s="217"/>
      <c r="AT354" s="218" t="s">
        <v>148</v>
      </c>
      <c r="AU354" s="218" t="s">
        <v>81</v>
      </c>
      <c r="AV354" s="12" t="s">
        <v>81</v>
      </c>
      <c r="AW354" s="12" t="s">
        <v>38</v>
      </c>
      <c r="AX354" s="12" t="s">
        <v>75</v>
      </c>
      <c r="AY354" s="218" t="s">
        <v>135</v>
      </c>
    </row>
    <row r="355" spans="2:65" s="12" customFormat="1" x14ac:dyDescent="0.3">
      <c r="B355" s="208"/>
      <c r="C355" s="209"/>
      <c r="D355" s="205" t="s">
        <v>148</v>
      </c>
      <c r="E355" s="210" t="s">
        <v>31</v>
      </c>
      <c r="F355" s="211" t="s">
        <v>526</v>
      </c>
      <c r="G355" s="209"/>
      <c r="H355" s="212">
        <v>3.76</v>
      </c>
      <c r="I355" s="213"/>
      <c r="J355" s="209"/>
      <c r="K355" s="209"/>
      <c r="L355" s="214"/>
      <c r="M355" s="215"/>
      <c r="N355" s="216"/>
      <c r="O355" s="216"/>
      <c r="P355" s="216"/>
      <c r="Q355" s="216"/>
      <c r="R355" s="216"/>
      <c r="S355" s="216"/>
      <c r="T355" s="217"/>
      <c r="AT355" s="218" t="s">
        <v>148</v>
      </c>
      <c r="AU355" s="218" t="s">
        <v>81</v>
      </c>
      <c r="AV355" s="12" t="s">
        <v>81</v>
      </c>
      <c r="AW355" s="12" t="s">
        <v>38</v>
      </c>
      <c r="AX355" s="12" t="s">
        <v>75</v>
      </c>
      <c r="AY355" s="218" t="s">
        <v>135</v>
      </c>
    </row>
    <row r="356" spans="2:65" s="12" customFormat="1" x14ac:dyDescent="0.3">
      <c r="B356" s="208"/>
      <c r="C356" s="209"/>
      <c r="D356" s="205" t="s">
        <v>148</v>
      </c>
      <c r="E356" s="210" t="s">
        <v>31</v>
      </c>
      <c r="F356" s="211" t="s">
        <v>527</v>
      </c>
      <c r="G356" s="209"/>
      <c r="H356" s="212">
        <v>22.454999999999998</v>
      </c>
      <c r="I356" s="213"/>
      <c r="J356" s="209"/>
      <c r="K356" s="209"/>
      <c r="L356" s="214"/>
      <c r="M356" s="215"/>
      <c r="N356" s="216"/>
      <c r="O356" s="216"/>
      <c r="P356" s="216"/>
      <c r="Q356" s="216"/>
      <c r="R356" s="216"/>
      <c r="S356" s="216"/>
      <c r="T356" s="217"/>
      <c r="AT356" s="218" t="s">
        <v>148</v>
      </c>
      <c r="AU356" s="218" t="s">
        <v>81</v>
      </c>
      <c r="AV356" s="12" t="s">
        <v>81</v>
      </c>
      <c r="AW356" s="12" t="s">
        <v>38</v>
      </c>
      <c r="AX356" s="12" t="s">
        <v>75</v>
      </c>
      <c r="AY356" s="218" t="s">
        <v>135</v>
      </c>
    </row>
    <row r="357" spans="2:65" s="12" customFormat="1" x14ac:dyDescent="0.3">
      <c r="B357" s="208"/>
      <c r="C357" s="209"/>
      <c r="D357" s="205" t="s">
        <v>148</v>
      </c>
      <c r="E357" s="210" t="s">
        <v>31</v>
      </c>
      <c r="F357" s="211" t="s">
        <v>528</v>
      </c>
      <c r="G357" s="209"/>
      <c r="H357" s="212">
        <v>15.207000000000001</v>
      </c>
      <c r="I357" s="213"/>
      <c r="J357" s="209"/>
      <c r="K357" s="209"/>
      <c r="L357" s="214"/>
      <c r="M357" s="215"/>
      <c r="N357" s="216"/>
      <c r="O357" s="216"/>
      <c r="P357" s="216"/>
      <c r="Q357" s="216"/>
      <c r="R357" s="216"/>
      <c r="S357" s="216"/>
      <c r="T357" s="217"/>
      <c r="AT357" s="218" t="s">
        <v>148</v>
      </c>
      <c r="AU357" s="218" t="s">
        <v>81</v>
      </c>
      <c r="AV357" s="12" t="s">
        <v>81</v>
      </c>
      <c r="AW357" s="12" t="s">
        <v>38</v>
      </c>
      <c r="AX357" s="12" t="s">
        <v>75</v>
      </c>
      <c r="AY357" s="218" t="s">
        <v>135</v>
      </c>
    </row>
    <row r="358" spans="2:65" s="12" customFormat="1" x14ac:dyDescent="0.3">
      <c r="B358" s="208"/>
      <c r="C358" s="209"/>
      <c r="D358" s="219" t="s">
        <v>148</v>
      </c>
      <c r="E358" s="220" t="s">
        <v>31</v>
      </c>
      <c r="F358" s="221" t="s">
        <v>529</v>
      </c>
      <c r="G358" s="209"/>
      <c r="H358" s="222">
        <v>10.83</v>
      </c>
      <c r="I358" s="213"/>
      <c r="J358" s="209"/>
      <c r="K358" s="209"/>
      <c r="L358" s="214"/>
      <c r="M358" s="215"/>
      <c r="N358" s="216"/>
      <c r="O358" s="216"/>
      <c r="P358" s="216"/>
      <c r="Q358" s="216"/>
      <c r="R358" s="216"/>
      <c r="S358" s="216"/>
      <c r="T358" s="217"/>
      <c r="AT358" s="218" t="s">
        <v>148</v>
      </c>
      <c r="AU358" s="218" t="s">
        <v>81</v>
      </c>
      <c r="AV358" s="12" t="s">
        <v>81</v>
      </c>
      <c r="AW358" s="12" t="s">
        <v>38</v>
      </c>
      <c r="AX358" s="12" t="s">
        <v>75</v>
      </c>
      <c r="AY358" s="218" t="s">
        <v>135</v>
      </c>
    </row>
    <row r="359" spans="2:65" s="1" customFormat="1" ht="22.5" customHeight="1" x14ac:dyDescent="0.3">
      <c r="B359" s="34"/>
      <c r="C359" s="193" t="s">
        <v>538</v>
      </c>
      <c r="D359" s="193" t="s">
        <v>138</v>
      </c>
      <c r="E359" s="194" t="s">
        <v>539</v>
      </c>
      <c r="F359" s="195" t="s">
        <v>540</v>
      </c>
      <c r="G359" s="196" t="s">
        <v>141</v>
      </c>
      <c r="H359" s="197">
        <v>181.42099999999999</v>
      </c>
      <c r="I359" s="198"/>
      <c r="J359" s="199">
        <f>ROUND(I359*H359,2)</f>
        <v>0</v>
      </c>
      <c r="K359" s="195" t="s">
        <v>142</v>
      </c>
      <c r="L359" s="54"/>
      <c r="M359" s="200" t="s">
        <v>31</v>
      </c>
      <c r="N359" s="201" t="s">
        <v>46</v>
      </c>
      <c r="O359" s="35"/>
      <c r="P359" s="202">
        <f>O359*H359</f>
        <v>0</v>
      </c>
      <c r="Q359" s="202">
        <v>0</v>
      </c>
      <c r="R359" s="202">
        <f>Q359*H359</f>
        <v>0</v>
      </c>
      <c r="S359" s="202">
        <v>0</v>
      </c>
      <c r="T359" s="203">
        <f>S359*H359</f>
        <v>0</v>
      </c>
      <c r="AR359" s="17" t="s">
        <v>250</v>
      </c>
      <c r="AT359" s="17" t="s">
        <v>138</v>
      </c>
      <c r="AU359" s="17" t="s">
        <v>81</v>
      </c>
      <c r="AY359" s="17" t="s">
        <v>135</v>
      </c>
      <c r="BE359" s="204">
        <f>IF(N359="základní",J359,0)</f>
        <v>0</v>
      </c>
      <c r="BF359" s="204">
        <f>IF(N359="snížená",J359,0)</f>
        <v>0</v>
      </c>
      <c r="BG359" s="204">
        <f>IF(N359="zákl. přenesená",J359,0)</f>
        <v>0</v>
      </c>
      <c r="BH359" s="204">
        <f>IF(N359="sníž. přenesená",J359,0)</f>
        <v>0</v>
      </c>
      <c r="BI359" s="204">
        <f>IF(N359="nulová",J359,0)</f>
        <v>0</v>
      </c>
      <c r="BJ359" s="17" t="s">
        <v>23</v>
      </c>
      <c r="BK359" s="204">
        <f>ROUND(I359*H359,2)</f>
        <v>0</v>
      </c>
      <c r="BL359" s="17" t="s">
        <v>250</v>
      </c>
      <c r="BM359" s="17" t="s">
        <v>541</v>
      </c>
    </row>
    <row r="360" spans="2:65" s="1" customFormat="1" x14ac:dyDescent="0.3">
      <c r="B360" s="34"/>
      <c r="C360" s="56"/>
      <c r="D360" s="205" t="s">
        <v>145</v>
      </c>
      <c r="E360" s="56"/>
      <c r="F360" s="206" t="s">
        <v>540</v>
      </c>
      <c r="G360" s="56"/>
      <c r="H360" s="56"/>
      <c r="I360" s="161"/>
      <c r="J360" s="56"/>
      <c r="K360" s="56"/>
      <c r="L360" s="54"/>
      <c r="M360" s="71"/>
      <c r="N360" s="35"/>
      <c r="O360" s="35"/>
      <c r="P360" s="35"/>
      <c r="Q360" s="35"/>
      <c r="R360" s="35"/>
      <c r="S360" s="35"/>
      <c r="T360" s="72"/>
      <c r="AT360" s="17" t="s">
        <v>145</v>
      </c>
      <c r="AU360" s="17" t="s">
        <v>81</v>
      </c>
    </row>
    <row r="361" spans="2:65" s="12" customFormat="1" x14ac:dyDescent="0.3">
      <c r="B361" s="208"/>
      <c r="C361" s="209"/>
      <c r="D361" s="205" t="s">
        <v>148</v>
      </c>
      <c r="E361" s="210" t="s">
        <v>31</v>
      </c>
      <c r="F361" s="211" t="s">
        <v>149</v>
      </c>
      <c r="G361" s="209"/>
      <c r="H361" s="212">
        <v>16.434999999999999</v>
      </c>
      <c r="I361" s="213"/>
      <c r="J361" s="209"/>
      <c r="K361" s="209"/>
      <c r="L361" s="214"/>
      <c r="M361" s="215"/>
      <c r="N361" s="216"/>
      <c r="O361" s="216"/>
      <c r="P361" s="216"/>
      <c r="Q361" s="216"/>
      <c r="R361" s="216"/>
      <c r="S361" s="216"/>
      <c r="T361" s="217"/>
      <c r="AT361" s="218" t="s">
        <v>148</v>
      </c>
      <c r="AU361" s="218" t="s">
        <v>81</v>
      </c>
      <c r="AV361" s="12" t="s">
        <v>81</v>
      </c>
      <c r="AW361" s="12" t="s">
        <v>38</v>
      </c>
      <c r="AX361" s="12" t="s">
        <v>75</v>
      </c>
      <c r="AY361" s="218" t="s">
        <v>135</v>
      </c>
    </row>
    <row r="362" spans="2:65" s="12" customFormat="1" x14ac:dyDescent="0.3">
      <c r="B362" s="208"/>
      <c r="C362" s="209"/>
      <c r="D362" s="205" t="s">
        <v>148</v>
      </c>
      <c r="E362" s="210" t="s">
        <v>31</v>
      </c>
      <c r="F362" s="211" t="s">
        <v>150</v>
      </c>
      <c r="G362" s="209"/>
      <c r="H362" s="212">
        <v>17.094999999999999</v>
      </c>
      <c r="I362" s="213"/>
      <c r="J362" s="209"/>
      <c r="K362" s="209"/>
      <c r="L362" s="214"/>
      <c r="M362" s="215"/>
      <c r="N362" s="216"/>
      <c r="O362" s="216"/>
      <c r="P362" s="216"/>
      <c r="Q362" s="216"/>
      <c r="R362" s="216"/>
      <c r="S362" s="216"/>
      <c r="T362" s="217"/>
      <c r="AT362" s="218" t="s">
        <v>148</v>
      </c>
      <c r="AU362" s="218" t="s">
        <v>81</v>
      </c>
      <c r="AV362" s="12" t="s">
        <v>81</v>
      </c>
      <c r="AW362" s="12" t="s">
        <v>38</v>
      </c>
      <c r="AX362" s="12" t="s">
        <v>75</v>
      </c>
      <c r="AY362" s="218" t="s">
        <v>135</v>
      </c>
    </row>
    <row r="363" spans="2:65" s="12" customFormat="1" x14ac:dyDescent="0.3">
      <c r="B363" s="208"/>
      <c r="C363" s="209"/>
      <c r="D363" s="205" t="s">
        <v>148</v>
      </c>
      <c r="E363" s="210" t="s">
        <v>31</v>
      </c>
      <c r="F363" s="211" t="s">
        <v>151</v>
      </c>
      <c r="G363" s="209"/>
      <c r="H363" s="212">
        <v>11.760999999999999</v>
      </c>
      <c r="I363" s="213"/>
      <c r="J363" s="209"/>
      <c r="K363" s="209"/>
      <c r="L363" s="214"/>
      <c r="M363" s="215"/>
      <c r="N363" s="216"/>
      <c r="O363" s="216"/>
      <c r="P363" s="216"/>
      <c r="Q363" s="216"/>
      <c r="R363" s="216"/>
      <c r="S363" s="216"/>
      <c r="T363" s="217"/>
      <c r="AT363" s="218" t="s">
        <v>148</v>
      </c>
      <c r="AU363" s="218" t="s">
        <v>81</v>
      </c>
      <c r="AV363" s="12" t="s">
        <v>81</v>
      </c>
      <c r="AW363" s="12" t="s">
        <v>38</v>
      </c>
      <c r="AX363" s="12" t="s">
        <v>75</v>
      </c>
      <c r="AY363" s="218" t="s">
        <v>135</v>
      </c>
    </row>
    <row r="364" spans="2:65" s="12" customFormat="1" x14ac:dyDescent="0.3">
      <c r="B364" s="208"/>
      <c r="C364" s="209"/>
      <c r="D364" s="205" t="s">
        <v>148</v>
      </c>
      <c r="E364" s="210" t="s">
        <v>31</v>
      </c>
      <c r="F364" s="211" t="s">
        <v>152</v>
      </c>
      <c r="G364" s="209"/>
      <c r="H364" s="212">
        <v>-2.82</v>
      </c>
      <c r="I364" s="213"/>
      <c r="J364" s="209"/>
      <c r="K364" s="209"/>
      <c r="L364" s="214"/>
      <c r="M364" s="215"/>
      <c r="N364" s="216"/>
      <c r="O364" s="216"/>
      <c r="P364" s="216"/>
      <c r="Q364" s="216"/>
      <c r="R364" s="216"/>
      <c r="S364" s="216"/>
      <c r="T364" s="217"/>
      <c r="AT364" s="218" t="s">
        <v>148</v>
      </c>
      <c r="AU364" s="218" t="s">
        <v>81</v>
      </c>
      <c r="AV364" s="12" t="s">
        <v>81</v>
      </c>
      <c r="AW364" s="12" t="s">
        <v>38</v>
      </c>
      <c r="AX364" s="12" t="s">
        <v>75</v>
      </c>
      <c r="AY364" s="218" t="s">
        <v>135</v>
      </c>
    </row>
    <row r="365" spans="2:65" s="12" customFormat="1" x14ac:dyDescent="0.3">
      <c r="B365" s="208"/>
      <c r="C365" s="209"/>
      <c r="D365" s="205" t="s">
        <v>148</v>
      </c>
      <c r="E365" s="210" t="s">
        <v>31</v>
      </c>
      <c r="F365" s="211" t="s">
        <v>153</v>
      </c>
      <c r="G365" s="209"/>
      <c r="H365" s="212">
        <v>8.2260000000000009</v>
      </c>
      <c r="I365" s="213"/>
      <c r="J365" s="209"/>
      <c r="K365" s="209"/>
      <c r="L365" s="214"/>
      <c r="M365" s="215"/>
      <c r="N365" s="216"/>
      <c r="O365" s="216"/>
      <c r="P365" s="216"/>
      <c r="Q365" s="216"/>
      <c r="R365" s="216"/>
      <c r="S365" s="216"/>
      <c r="T365" s="217"/>
      <c r="AT365" s="218" t="s">
        <v>148</v>
      </c>
      <c r="AU365" s="218" t="s">
        <v>81</v>
      </c>
      <c r="AV365" s="12" t="s">
        <v>81</v>
      </c>
      <c r="AW365" s="12" t="s">
        <v>38</v>
      </c>
      <c r="AX365" s="12" t="s">
        <v>75</v>
      </c>
      <c r="AY365" s="218" t="s">
        <v>135</v>
      </c>
    </row>
    <row r="366" spans="2:65" s="12" customFormat="1" x14ac:dyDescent="0.3">
      <c r="B366" s="208"/>
      <c r="C366" s="209"/>
      <c r="D366" s="205" t="s">
        <v>148</v>
      </c>
      <c r="E366" s="210" t="s">
        <v>31</v>
      </c>
      <c r="F366" s="211" t="s">
        <v>154</v>
      </c>
      <c r="G366" s="209"/>
      <c r="H366" s="212">
        <v>29.125</v>
      </c>
      <c r="I366" s="213"/>
      <c r="J366" s="209"/>
      <c r="K366" s="209"/>
      <c r="L366" s="214"/>
      <c r="M366" s="215"/>
      <c r="N366" s="216"/>
      <c r="O366" s="216"/>
      <c r="P366" s="216"/>
      <c r="Q366" s="216"/>
      <c r="R366" s="216"/>
      <c r="S366" s="216"/>
      <c r="T366" s="217"/>
      <c r="AT366" s="218" t="s">
        <v>148</v>
      </c>
      <c r="AU366" s="218" t="s">
        <v>81</v>
      </c>
      <c r="AV366" s="12" t="s">
        <v>81</v>
      </c>
      <c r="AW366" s="12" t="s">
        <v>38</v>
      </c>
      <c r="AX366" s="12" t="s">
        <v>75</v>
      </c>
      <c r="AY366" s="218" t="s">
        <v>135</v>
      </c>
    </row>
    <row r="367" spans="2:65" s="12" customFormat="1" x14ac:dyDescent="0.3">
      <c r="B367" s="208"/>
      <c r="C367" s="209"/>
      <c r="D367" s="205" t="s">
        <v>148</v>
      </c>
      <c r="E367" s="210" t="s">
        <v>31</v>
      </c>
      <c r="F367" s="211" t="s">
        <v>156</v>
      </c>
      <c r="G367" s="209"/>
      <c r="H367" s="212">
        <v>33.832999999999998</v>
      </c>
      <c r="I367" s="213"/>
      <c r="J367" s="209"/>
      <c r="K367" s="209"/>
      <c r="L367" s="214"/>
      <c r="M367" s="215"/>
      <c r="N367" s="216"/>
      <c r="O367" s="216"/>
      <c r="P367" s="216"/>
      <c r="Q367" s="216"/>
      <c r="R367" s="216"/>
      <c r="S367" s="216"/>
      <c r="T367" s="217"/>
      <c r="AT367" s="218" t="s">
        <v>148</v>
      </c>
      <c r="AU367" s="218" t="s">
        <v>81</v>
      </c>
      <c r="AV367" s="12" t="s">
        <v>81</v>
      </c>
      <c r="AW367" s="12" t="s">
        <v>38</v>
      </c>
      <c r="AX367" s="12" t="s">
        <v>75</v>
      </c>
      <c r="AY367" s="218" t="s">
        <v>135</v>
      </c>
    </row>
    <row r="368" spans="2:65" s="12" customFormat="1" x14ac:dyDescent="0.3">
      <c r="B368" s="208"/>
      <c r="C368" s="209"/>
      <c r="D368" s="205" t="s">
        <v>148</v>
      </c>
      <c r="E368" s="210" t="s">
        <v>31</v>
      </c>
      <c r="F368" s="211" t="s">
        <v>158</v>
      </c>
      <c r="G368" s="209"/>
      <c r="H368" s="212">
        <v>8.42</v>
      </c>
      <c r="I368" s="213"/>
      <c r="J368" s="209"/>
      <c r="K368" s="209"/>
      <c r="L368" s="214"/>
      <c r="M368" s="215"/>
      <c r="N368" s="216"/>
      <c r="O368" s="216"/>
      <c r="P368" s="216"/>
      <c r="Q368" s="216"/>
      <c r="R368" s="216"/>
      <c r="S368" s="216"/>
      <c r="T368" s="217"/>
      <c r="AT368" s="218" t="s">
        <v>148</v>
      </c>
      <c r="AU368" s="218" t="s">
        <v>81</v>
      </c>
      <c r="AV368" s="12" t="s">
        <v>81</v>
      </c>
      <c r="AW368" s="12" t="s">
        <v>38</v>
      </c>
      <c r="AX368" s="12" t="s">
        <v>75</v>
      </c>
      <c r="AY368" s="218" t="s">
        <v>135</v>
      </c>
    </row>
    <row r="369" spans="2:65" s="12" customFormat="1" x14ac:dyDescent="0.3">
      <c r="B369" s="208"/>
      <c r="C369" s="209"/>
      <c r="D369" s="205" t="s">
        <v>148</v>
      </c>
      <c r="E369" s="210" t="s">
        <v>31</v>
      </c>
      <c r="F369" s="211" t="s">
        <v>159</v>
      </c>
      <c r="G369" s="209"/>
      <c r="H369" s="212">
        <v>1.885</v>
      </c>
      <c r="I369" s="213"/>
      <c r="J369" s="209"/>
      <c r="K369" s="209"/>
      <c r="L369" s="214"/>
      <c r="M369" s="215"/>
      <c r="N369" s="216"/>
      <c r="O369" s="216"/>
      <c r="P369" s="216"/>
      <c r="Q369" s="216"/>
      <c r="R369" s="216"/>
      <c r="S369" s="216"/>
      <c r="T369" s="217"/>
      <c r="AT369" s="218" t="s">
        <v>148</v>
      </c>
      <c r="AU369" s="218" t="s">
        <v>81</v>
      </c>
      <c r="AV369" s="12" t="s">
        <v>81</v>
      </c>
      <c r="AW369" s="12" t="s">
        <v>38</v>
      </c>
      <c r="AX369" s="12" t="s">
        <v>75</v>
      </c>
      <c r="AY369" s="218" t="s">
        <v>135</v>
      </c>
    </row>
    <row r="370" spans="2:65" s="13" customFormat="1" x14ac:dyDescent="0.3">
      <c r="B370" s="236"/>
      <c r="C370" s="237"/>
      <c r="D370" s="205" t="s">
        <v>148</v>
      </c>
      <c r="E370" s="238" t="s">
        <v>31</v>
      </c>
      <c r="F370" s="239" t="s">
        <v>536</v>
      </c>
      <c r="G370" s="237"/>
      <c r="H370" s="240" t="s">
        <v>31</v>
      </c>
      <c r="I370" s="241"/>
      <c r="J370" s="237"/>
      <c r="K370" s="237"/>
      <c r="L370" s="242"/>
      <c r="M370" s="243"/>
      <c r="N370" s="244"/>
      <c r="O370" s="244"/>
      <c r="P370" s="244"/>
      <c r="Q370" s="244"/>
      <c r="R370" s="244"/>
      <c r="S370" s="244"/>
      <c r="T370" s="245"/>
      <c r="AT370" s="246" t="s">
        <v>148</v>
      </c>
      <c r="AU370" s="246" t="s">
        <v>81</v>
      </c>
      <c r="AV370" s="13" t="s">
        <v>23</v>
      </c>
      <c r="AW370" s="13" t="s">
        <v>38</v>
      </c>
      <c r="AX370" s="13" t="s">
        <v>75</v>
      </c>
      <c r="AY370" s="246" t="s">
        <v>135</v>
      </c>
    </row>
    <row r="371" spans="2:65" s="12" customFormat="1" x14ac:dyDescent="0.3">
      <c r="B371" s="208"/>
      <c r="C371" s="209"/>
      <c r="D371" s="205" t="s">
        <v>148</v>
      </c>
      <c r="E371" s="210" t="s">
        <v>31</v>
      </c>
      <c r="F371" s="211" t="s">
        <v>537</v>
      </c>
      <c r="G371" s="209"/>
      <c r="H371" s="212">
        <v>-3.581</v>
      </c>
      <c r="I371" s="213"/>
      <c r="J371" s="209"/>
      <c r="K371" s="209"/>
      <c r="L371" s="214"/>
      <c r="M371" s="215"/>
      <c r="N371" s="216"/>
      <c r="O371" s="216"/>
      <c r="P371" s="216"/>
      <c r="Q371" s="216"/>
      <c r="R371" s="216"/>
      <c r="S371" s="216"/>
      <c r="T371" s="217"/>
      <c r="AT371" s="218" t="s">
        <v>148</v>
      </c>
      <c r="AU371" s="218" t="s">
        <v>81</v>
      </c>
      <c r="AV371" s="12" t="s">
        <v>81</v>
      </c>
      <c r="AW371" s="12" t="s">
        <v>38</v>
      </c>
      <c r="AX371" s="12" t="s">
        <v>75</v>
      </c>
      <c r="AY371" s="218" t="s">
        <v>135</v>
      </c>
    </row>
    <row r="372" spans="2:65" s="13" customFormat="1" x14ac:dyDescent="0.3">
      <c r="B372" s="236"/>
      <c r="C372" s="237"/>
      <c r="D372" s="205" t="s">
        <v>148</v>
      </c>
      <c r="E372" s="238" t="s">
        <v>31</v>
      </c>
      <c r="F372" s="239" t="s">
        <v>524</v>
      </c>
      <c r="G372" s="237"/>
      <c r="H372" s="240" t="s">
        <v>31</v>
      </c>
      <c r="I372" s="241"/>
      <c r="J372" s="237"/>
      <c r="K372" s="237"/>
      <c r="L372" s="242"/>
      <c r="M372" s="243"/>
      <c r="N372" s="244"/>
      <c r="O372" s="244"/>
      <c r="P372" s="244"/>
      <c r="Q372" s="244"/>
      <c r="R372" s="244"/>
      <c r="S372" s="244"/>
      <c r="T372" s="245"/>
      <c r="AT372" s="246" t="s">
        <v>148</v>
      </c>
      <c r="AU372" s="246" t="s">
        <v>81</v>
      </c>
      <c r="AV372" s="13" t="s">
        <v>23</v>
      </c>
      <c r="AW372" s="13" t="s">
        <v>38</v>
      </c>
      <c r="AX372" s="13" t="s">
        <v>75</v>
      </c>
      <c r="AY372" s="246" t="s">
        <v>135</v>
      </c>
    </row>
    <row r="373" spans="2:65" s="12" customFormat="1" x14ac:dyDescent="0.3">
      <c r="B373" s="208"/>
      <c r="C373" s="209"/>
      <c r="D373" s="205" t="s">
        <v>148</v>
      </c>
      <c r="E373" s="210" t="s">
        <v>31</v>
      </c>
      <c r="F373" s="211" t="s">
        <v>525</v>
      </c>
      <c r="G373" s="209"/>
      <c r="H373" s="212">
        <v>8.7899999999999991</v>
      </c>
      <c r="I373" s="213"/>
      <c r="J373" s="209"/>
      <c r="K373" s="209"/>
      <c r="L373" s="214"/>
      <c r="M373" s="215"/>
      <c r="N373" s="216"/>
      <c r="O373" s="216"/>
      <c r="P373" s="216"/>
      <c r="Q373" s="216"/>
      <c r="R373" s="216"/>
      <c r="S373" s="216"/>
      <c r="T373" s="217"/>
      <c r="AT373" s="218" t="s">
        <v>148</v>
      </c>
      <c r="AU373" s="218" t="s">
        <v>81</v>
      </c>
      <c r="AV373" s="12" t="s">
        <v>81</v>
      </c>
      <c r="AW373" s="12" t="s">
        <v>38</v>
      </c>
      <c r="AX373" s="12" t="s">
        <v>75</v>
      </c>
      <c r="AY373" s="218" t="s">
        <v>135</v>
      </c>
    </row>
    <row r="374" spans="2:65" s="12" customFormat="1" x14ac:dyDescent="0.3">
      <c r="B374" s="208"/>
      <c r="C374" s="209"/>
      <c r="D374" s="205" t="s">
        <v>148</v>
      </c>
      <c r="E374" s="210" t="s">
        <v>31</v>
      </c>
      <c r="F374" s="211" t="s">
        <v>526</v>
      </c>
      <c r="G374" s="209"/>
      <c r="H374" s="212">
        <v>3.76</v>
      </c>
      <c r="I374" s="213"/>
      <c r="J374" s="209"/>
      <c r="K374" s="209"/>
      <c r="L374" s="214"/>
      <c r="M374" s="215"/>
      <c r="N374" s="216"/>
      <c r="O374" s="216"/>
      <c r="P374" s="216"/>
      <c r="Q374" s="216"/>
      <c r="R374" s="216"/>
      <c r="S374" s="216"/>
      <c r="T374" s="217"/>
      <c r="AT374" s="218" t="s">
        <v>148</v>
      </c>
      <c r="AU374" s="218" t="s">
        <v>81</v>
      </c>
      <c r="AV374" s="12" t="s">
        <v>81</v>
      </c>
      <c r="AW374" s="12" t="s">
        <v>38</v>
      </c>
      <c r="AX374" s="12" t="s">
        <v>75</v>
      </c>
      <c r="AY374" s="218" t="s">
        <v>135</v>
      </c>
    </row>
    <row r="375" spans="2:65" s="12" customFormat="1" x14ac:dyDescent="0.3">
      <c r="B375" s="208"/>
      <c r="C375" s="209"/>
      <c r="D375" s="205" t="s">
        <v>148</v>
      </c>
      <c r="E375" s="210" t="s">
        <v>31</v>
      </c>
      <c r="F375" s="211" t="s">
        <v>527</v>
      </c>
      <c r="G375" s="209"/>
      <c r="H375" s="212">
        <v>22.454999999999998</v>
      </c>
      <c r="I375" s="213"/>
      <c r="J375" s="209"/>
      <c r="K375" s="209"/>
      <c r="L375" s="214"/>
      <c r="M375" s="215"/>
      <c r="N375" s="216"/>
      <c r="O375" s="216"/>
      <c r="P375" s="216"/>
      <c r="Q375" s="216"/>
      <c r="R375" s="216"/>
      <c r="S375" s="216"/>
      <c r="T375" s="217"/>
      <c r="AT375" s="218" t="s">
        <v>148</v>
      </c>
      <c r="AU375" s="218" t="s">
        <v>81</v>
      </c>
      <c r="AV375" s="12" t="s">
        <v>81</v>
      </c>
      <c r="AW375" s="12" t="s">
        <v>38</v>
      </c>
      <c r="AX375" s="12" t="s">
        <v>75</v>
      </c>
      <c r="AY375" s="218" t="s">
        <v>135</v>
      </c>
    </row>
    <row r="376" spans="2:65" s="12" customFormat="1" x14ac:dyDescent="0.3">
      <c r="B376" s="208"/>
      <c r="C376" s="209"/>
      <c r="D376" s="205" t="s">
        <v>148</v>
      </c>
      <c r="E376" s="210" t="s">
        <v>31</v>
      </c>
      <c r="F376" s="211" t="s">
        <v>528</v>
      </c>
      <c r="G376" s="209"/>
      <c r="H376" s="212">
        <v>15.207000000000001</v>
      </c>
      <c r="I376" s="213"/>
      <c r="J376" s="209"/>
      <c r="K376" s="209"/>
      <c r="L376" s="214"/>
      <c r="M376" s="215"/>
      <c r="N376" s="216"/>
      <c r="O376" s="216"/>
      <c r="P376" s="216"/>
      <c r="Q376" s="216"/>
      <c r="R376" s="216"/>
      <c r="S376" s="216"/>
      <c r="T376" s="217"/>
      <c r="AT376" s="218" t="s">
        <v>148</v>
      </c>
      <c r="AU376" s="218" t="s">
        <v>81</v>
      </c>
      <c r="AV376" s="12" t="s">
        <v>81</v>
      </c>
      <c r="AW376" s="12" t="s">
        <v>38</v>
      </c>
      <c r="AX376" s="12" t="s">
        <v>75</v>
      </c>
      <c r="AY376" s="218" t="s">
        <v>135</v>
      </c>
    </row>
    <row r="377" spans="2:65" s="12" customFormat="1" x14ac:dyDescent="0.3">
      <c r="B377" s="208"/>
      <c r="C377" s="209"/>
      <c r="D377" s="219" t="s">
        <v>148</v>
      </c>
      <c r="E377" s="220" t="s">
        <v>31</v>
      </c>
      <c r="F377" s="221" t="s">
        <v>529</v>
      </c>
      <c r="G377" s="209"/>
      <c r="H377" s="222">
        <v>10.83</v>
      </c>
      <c r="I377" s="213"/>
      <c r="J377" s="209"/>
      <c r="K377" s="209"/>
      <c r="L377" s="214"/>
      <c r="M377" s="215"/>
      <c r="N377" s="216"/>
      <c r="O377" s="216"/>
      <c r="P377" s="216"/>
      <c r="Q377" s="216"/>
      <c r="R377" s="216"/>
      <c r="S377" s="216"/>
      <c r="T377" s="217"/>
      <c r="AT377" s="218" t="s">
        <v>148</v>
      </c>
      <c r="AU377" s="218" t="s">
        <v>81</v>
      </c>
      <c r="AV377" s="12" t="s">
        <v>81</v>
      </c>
      <c r="AW377" s="12" t="s">
        <v>38</v>
      </c>
      <c r="AX377" s="12" t="s">
        <v>75</v>
      </c>
      <c r="AY377" s="218" t="s">
        <v>135</v>
      </c>
    </row>
    <row r="378" spans="2:65" s="1" customFormat="1" ht="22.5" customHeight="1" x14ac:dyDescent="0.3">
      <c r="B378" s="34"/>
      <c r="C378" s="193" t="s">
        <v>542</v>
      </c>
      <c r="D378" s="193" t="s">
        <v>138</v>
      </c>
      <c r="E378" s="194" t="s">
        <v>543</v>
      </c>
      <c r="F378" s="195" t="s">
        <v>544</v>
      </c>
      <c r="G378" s="196" t="s">
        <v>141</v>
      </c>
      <c r="H378" s="197">
        <v>78.881</v>
      </c>
      <c r="I378" s="198"/>
      <c r="J378" s="199">
        <f>ROUND(I378*H378,2)</f>
        <v>0</v>
      </c>
      <c r="K378" s="195" t="s">
        <v>142</v>
      </c>
      <c r="L378" s="54"/>
      <c r="M378" s="200" t="s">
        <v>31</v>
      </c>
      <c r="N378" s="201" t="s">
        <v>46</v>
      </c>
      <c r="O378" s="35"/>
      <c r="P378" s="202">
        <f>O378*H378</f>
        <v>0</v>
      </c>
      <c r="Q378" s="202">
        <v>0</v>
      </c>
      <c r="R378" s="202">
        <f>Q378*H378</f>
        <v>0</v>
      </c>
      <c r="S378" s="202">
        <v>0</v>
      </c>
      <c r="T378" s="203">
        <f>S378*H378</f>
        <v>0</v>
      </c>
      <c r="AR378" s="17" t="s">
        <v>250</v>
      </c>
      <c r="AT378" s="17" t="s">
        <v>138</v>
      </c>
      <c r="AU378" s="17" t="s">
        <v>81</v>
      </c>
      <c r="AY378" s="17" t="s">
        <v>135</v>
      </c>
      <c r="BE378" s="204">
        <f>IF(N378="základní",J378,0)</f>
        <v>0</v>
      </c>
      <c r="BF378" s="204">
        <f>IF(N378="snížená",J378,0)</f>
        <v>0</v>
      </c>
      <c r="BG378" s="204">
        <f>IF(N378="zákl. přenesená",J378,0)</f>
        <v>0</v>
      </c>
      <c r="BH378" s="204">
        <f>IF(N378="sníž. přenesená",J378,0)</f>
        <v>0</v>
      </c>
      <c r="BI378" s="204">
        <f>IF(N378="nulová",J378,0)</f>
        <v>0</v>
      </c>
      <c r="BJ378" s="17" t="s">
        <v>23</v>
      </c>
      <c r="BK378" s="204">
        <f>ROUND(I378*H378,2)</f>
        <v>0</v>
      </c>
      <c r="BL378" s="17" t="s">
        <v>250</v>
      </c>
      <c r="BM378" s="17" t="s">
        <v>545</v>
      </c>
    </row>
    <row r="379" spans="2:65" s="1" customFormat="1" x14ac:dyDescent="0.3">
      <c r="B379" s="34"/>
      <c r="C379" s="56"/>
      <c r="D379" s="205" t="s">
        <v>145</v>
      </c>
      <c r="E379" s="56"/>
      <c r="F379" s="206" t="s">
        <v>546</v>
      </c>
      <c r="G379" s="56"/>
      <c r="H379" s="56"/>
      <c r="I379" s="161"/>
      <c r="J379" s="56"/>
      <c r="K379" s="56"/>
      <c r="L379" s="54"/>
      <c r="M379" s="71"/>
      <c r="N379" s="35"/>
      <c r="O379" s="35"/>
      <c r="P379" s="35"/>
      <c r="Q379" s="35"/>
      <c r="R379" s="35"/>
      <c r="S379" s="35"/>
      <c r="T379" s="72"/>
      <c r="AT379" s="17" t="s">
        <v>145</v>
      </c>
      <c r="AU379" s="17" t="s">
        <v>81</v>
      </c>
    </row>
    <row r="380" spans="2:65" s="1" customFormat="1" ht="40.5" x14ac:dyDescent="0.3">
      <c r="B380" s="34"/>
      <c r="C380" s="56"/>
      <c r="D380" s="205" t="s">
        <v>146</v>
      </c>
      <c r="E380" s="56"/>
      <c r="F380" s="207" t="s">
        <v>547</v>
      </c>
      <c r="G380" s="56"/>
      <c r="H380" s="56"/>
      <c r="I380" s="161"/>
      <c r="J380" s="56"/>
      <c r="K380" s="56"/>
      <c r="L380" s="54"/>
      <c r="M380" s="71"/>
      <c r="N380" s="35"/>
      <c r="O380" s="35"/>
      <c r="P380" s="35"/>
      <c r="Q380" s="35"/>
      <c r="R380" s="35"/>
      <c r="S380" s="35"/>
      <c r="T380" s="72"/>
      <c r="AT380" s="17" t="s">
        <v>146</v>
      </c>
      <c r="AU380" s="17" t="s">
        <v>81</v>
      </c>
    </row>
    <row r="381" spans="2:65" s="12" customFormat="1" x14ac:dyDescent="0.3">
      <c r="B381" s="208"/>
      <c r="C381" s="209"/>
      <c r="D381" s="219" t="s">
        <v>148</v>
      </c>
      <c r="E381" s="220" t="s">
        <v>31</v>
      </c>
      <c r="F381" s="221" t="s">
        <v>182</v>
      </c>
      <c r="G381" s="209"/>
      <c r="H381" s="222">
        <v>78.881</v>
      </c>
      <c r="I381" s="213"/>
      <c r="J381" s="209"/>
      <c r="K381" s="209"/>
      <c r="L381" s="214"/>
      <c r="M381" s="215"/>
      <c r="N381" s="216"/>
      <c r="O381" s="216"/>
      <c r="P381" s="216"/>
      <c r="Q381" s="216"/>
      <c r="R381" s="216"/>
      <c r="S381" s="216"/>
      <c r="T381" s="217"/>
      <c r="AT381" s="218" t="s">
        <v>148</v>
      </c>
      <c r="AU381" s="218" t="s">
        <v>81</v>
      </c>
      <c r="AV381" s="12" t="s">
        <v>81</v>
      </c>
      <c r="AW381" s="12" t="s">
        <v>38</v>
      </c>
      <c r="AX381" s="12" t="s">
        <v>75</v>
      </c>
      <c r="AY381" s="218" t="s">
        <v>135</v>
      </c>
    </row>
    <row r="382" spans="2:65" s="1" customFormat="1" ht="22.5" customHeight="1" x14ac:dyDescent="0.3">
      <c r="B382" s="34"/>
      <c r="C382" s="226" t="s">
        <v>548</v>
      </c>
      <c r="D382" s="226" t="s">
        <v>447</v>
      </c>
      <c r="E382" s="227" t="s">
        <v>549</v>
      </c>
      <c r="F382" s="228" t="s">
        <v>550</v>
      </c>
      <c r="G382" s="229" t="s">
        <v>141</v>
      </c>
      <c r="H382" s="230">
        <v>82.825000000000003</v>
      </c>
      <c r="I382" s="231"/>
      <c r="J382" s="232">
        <f>ROUND(I382*H382,2)</f>
        <v>0</v>
      </c>
      <c r="K382" s="228" t="s">
        <v>142</v>
      </c>
      <c r="L382" s="233"/>
      <c r="M382" s="234" t="s">
        <v>31</v>
      </c>
      <c r="N382" s="235" t="s">
        <v>46</v>
      </c>
      <c r="O382" s="35"/>
      <c r="P382" s="202">
        <f>O382*H382</f>
        <v>0</v>
      </c>
      <c r="Q382" s="202">
        <v>9.9999999999999995E-7</v>
      </c>
      <c r="R382" s="202">
        <f>Q382*H382</f>
        <v>8.2824999999999994E-5</v>
      </c>
      <c r="S382" s="202">
        <v>0</v>
      </c>
      <c r="T382" s="203">
        <f>S382*H382</f>
        <v>0</v>
      </c>
      <c r="AR382" s="17" t="s">
        <v>343</v>
      </c>
      <c r="AT382" s="17" t="s">
        <v>447</v>
      </c>
      <c r="AU382" s="17" t="s">
        <v>81</v>
      </c>
      <c r="AY382" s="17" t="s">
        <v>135</v>
      </c>
      <c r="BE382" s="204">
        <f>IF(N382="základní",J382,0)</f>
        <v>0</v>
      </c>
      <c r="BF382" s="204">
        <f>IF(N382="snížená",J382,0)</f>
        <v>0</v>
      </c>
      <c r="BG382" s="204">
        <f>IF(N382="zákl. přenesená",J382,0)</f>
        <v>0</v>
      </c>
      <c r="BH382" s="204">
        <f>IF(N382="sníž. přenesená",J382,0)</f>
        <v>0</v>
      </c>
      <c r="BI382" s="204">
        <f>IF(N382="nulová",J382,0)</f>
        <v>0</v>
      </c>
      <c r="BJ382" s="17" t="s">
        <v>23</v>
      </c>
      <c r="BK382" s="204">
        <f>ROUND(I382*H382,2)</f>
        <v>0</v>
      </c>
      <c r="BL382" s="17" t="s">
        <v>250</v>
      </c>
      <c r="BM382" s="17" t="s">
        <v>551</v>
      </c>
    </row>
    <row r="383" spans="2:65" s="1" customFormat="1" x14ac:dyDescent="0.3">
      <c r="B383" s="34"/>
      <c r="C383" s="56"/>
      <c r="D383" s="205" t="s">
        <v>145</v>
      </c>
      <c r="E383" s="56"/>
      <c r="F383" s="206" t="s">
        <v>552</v>
      </c>
      <c r="G383" s="56"/>
      <c r="H383" s="56"/>
      <c r="I383" s="161"/>
      <c r="J383" s="56"/>
      <c r="K383" s="56"/>
      <c r="L383" s="54"/>
      <c r="M383" s="71"/>
      <c r="N383" s="35"/>
      <c r="O383" s="35"/>
      <c r="P383" s="35"/>
      <c r="Q383" s="35"/>
      <c r="R383" s="35"/>
      <c r="S383" s="35"/>
      <c r="T383" s="72"/>
      <c r="AT383" s="17" t="s">
        <v>145</v>
      </c>
      <c r="AU383" s="17" t="s">
        <v>81</v>
      </c>
    </row>
    <row r="384" spans="2:65" s="12" customFormat="1" x14ac:dyDescent="0.3">
      <c r="B384" s="208"/>
      <c r="C384" s="209"/>
      <c r="D384" s="219" t="s">
        <v>148</v>
      </c>
      <c r="E384" s="209"/>
      <c r="F384" s="221" t="s">
        <v>553</v>
      </c>
      <c r="G384" s="209"/>
      <c r="H384" s="222">
        <v>82.825000000000003</v>
      </c>
      <c r="I384" s="213"/>
      <c r="J384" s="209"/>
      <c r="K384" s="209"/>
      <c r="L384" s="214"/>
      <c r="M384" s="215"/>
      <c r="N384" s="216"/>
      <c r="O384" s="216"/>
      <c r="P384" s="216"/>
      <c r="Q384" s="216"/>
      <c r="R384" s="216"/>
      <c r="S384" s="216"/>
      <c r="T384" s="217"/>
      <c r="AT384" s="218" t="s">
        <v>148</v>
      </c>
      <c r="AU384" s="218" t="s">
        <v>81</v>
      </c>
      <c r="AV384" s="12" t="s">
        <v>81</v>
      </c>
      <c r="AW384" s="12" t="s">
        <v>4</v>
      </c>
      <c r="AX384" s="12" t="s">
        <v>23</v>
      </c>
      <c r="AY384" s="218" t="s">
        <v>135</v>
      </c>
    </row>
    <row r="385" spans="2:65" s="1" customFormat="1" ht="22.5" customHeight="1" x14ac:dyDescent="0.3">
      <c r="B385" s="34"/>
      <c r="C385" s="193" t="s">
        <v>554</v>
      </c>
      <c r="D385" s="193" t="s">
        <v>138</v>
      </c>
      <c r="E385" s="194" t="s">
        <v>555</v>
      </c>
      <c r="F385" s="195" t="s">
        <v>556</v>
      </c>
      <c r="G385" s="196" t="s">
        <v>141</v>
      </c>
      <c r="H385" s="197">
        <v>124.215</v>
      </c>
      <c r="I385" s="198"/>
      <c r="J385" s="199">
        <f>ROUND(I385*H385,2)</f>
        <v>0</v>
      </c>
      <c r="K385" s="195" t="s">
        <v>142</v>
      </c>
      <c r="L385" s="54"/>
      <c r="M385" s="200" t="s">
        <v>31</v>
      </c>
      <c r="N385" s="201" t="s">
        <v>46</v>
      </c>
      <c r="O385" s="35"/>
      <c r="P385" s="202">
        <f>O385*H385</f>
        <v>0</v>
      </c>
      <c r="Q385" s="202">
        <v>2.0000000000000001E-4</v>
      </c>
      <c r="R385" s="202">
        <f>Q385*H385</f>
        <v>2.4843E-2</v>
      </c>
      <c r="S385" s="202">
        <v>0</v>
      </c>
      <c r="T385" s="203">
        <f>S385*H385</f>
        <v>0</v>
      </c>
      <c r="AR385" s="17" t="s">
        <v>250</v>
      </c>
      <c r="AT385" s="17" t="s">
        <v>138</v>
      </c>
      <c r="AU385" s="17" t="s">
        <v>81</v>
      </c>
      <c r="AY385" s="17" t="s">
        <v>135</v>
      </c>
      <c r="BE385" s="204">
        <f>IF(N385="základní",J385,0)</f>
        <v>0</v>
      </c>
      <c r="BF385" s="204">
        <f>IF(N385="snížená",J385,0)</f>
        <v>0</v>
      </c>
      <c r="BG385" s="204">
        <f>IF(N385="zákl. přenesená",J385,0)</f>
        <v>0</v>
      </c>
      <c r="BH385" s="204">
        <f>IF(N385="sníž. přenesená",J385,0)</f>
        <v>0</v>
      </c>
      <c r="BI385" s="204">
        <f>IF(N385="nulová",J385,0)</f>
        <v>0</v>
      </c>
      <c r="BJ385" s="17" t="s">
        <v>23</v>
      </c>
      <c r="BK385" s="204">
        <f>ROUND(I385*H385,2)</f>
        <v>0</v>
      </c>
      <c r="BL385" s="17" t="s">
        <v>250</v>
      </c>
      <c r="BM385" s="17" t="s">
        <v>557</v>
      </c>
    </row>
    <row r="386" spans="2:65" s="1" customFormat="1" x14ac:dyDescent="0.3">
      <c r="B386" s="34"/>
      <c r="C386" s="56"/>
      <c r="D386" s="205" t="s">
        <v>145</v>
      </c>
      <c r="E386" s="56"/>
      <c r="F386" s="206" t="s">
        <v>558</v>
      </c>
      <c r="G386" s="56"/>
      <c r="H386" s="56"/>
      <c r="I386" s="161"/>
      <c r="J386" s="56"/>
      <c r="K386" s="56"/>
      <c r="L386" s="54"/>
      <c r="M386" s="71"/>
      <c r="N386" s="35"/>
      <c r="O386" s="35"/>
      <c r="P386" s="35"/>
      <c r="Q386" s="35"/>
      <c r="R386" s="35"/>
      <c r="S386" s="35"/>
      <c r="T386" s="72"/>
      <c r="AT386" s="17" t="s">
        <v>145</v>
      </c>
      <c r="AU386" s="17" t="s">
        <v>81</v>
      </c>
    </row>
    <row r="387" spans="2:65" s="12" customFormat="1" x14ac:dyDescent="0.3">
      <c r="B387" s="208"/>
      <c r="C387" s="209"/>
      <c r="D387" s="205" t="s">
        <v>148</v>
      </c>
      <c r="E387" s="210" t="s">
        <v>31</v>
      </c>
      <c r="F387" s="211" t="s">
        <v>149</v>
      </c>
      <c r="G387" s="209"/>
      <c r="H387" s="212">
        <v>16.434999999999999</v>
      </c>
      <c r="I387" s="213"/>
      <c r="J387" s="209"/>
      <c r="K387" s="209"/>
      <c r="L387" s="214"/>
      <c r="M387" s="215"/>
      <c r="N387" s="216"/>
      <c r="O387" s="216"/>
      <c r="P387" s="216"/>
      <c r="Q387" s="216"/>
      <c r="R387" s="216"/>
      <c r="S387" s="216"/>
      <c r="T387" s="217"/>
      <c r="AT387" s="218" t="s">
        <v>148</v>
      </c>
      <c r="AU387" s="218" t="s">
        <v>81</v>
      </c>
      <c r="AV387" s="12" t="s">
        <v>81</v>
      </c>
      <c r="AW387" s="12" t="s">
        <v>38</v>
      </c>
      <c r="AX387" s="12" t="s">
        <v>75</v>
      </c>
      <c r="AY387" s="218" t="s">
        <v>135</v>
      </c>
    </row>
    <row r="388" spans="2:65" s="12" customFormat="1" x14ac:dyDescent="0.3">
      <c r="B388" s="208"/>
      <c r="C388" s="209"/>
      <c r="D388" s="205" t="s">
        <v>148</v>
      </c>
      <c r="E388" s="210" t="s">
        <v>31</v>
      </c>
      <c r="F388" s="211" t="s">
        <v>150</v>
      </c>
      <c r="G388" s="209"/>
      <c r="H388" s="212">
        <v>17.094999999999999</v>
      </c>
      <c r="I388" s="213"/>
      <c r="J388" s="209"/>
      <c r="K388" s="209"/>
      <c r="L388" s="214"/>
      <c r="M388" s="215"/>
      <c r="N388" s="216"/>
      <c r="O388" s="216"/>
      <c r="P388" s="216"/>
      <c r="Q388" s="216"/>
      <c r="R388" s="216"/>
      <c r="S388" s="216"/>
      <c r="T388" s="217"/>
      <c r="AT388" s="218" t="s">
        <v>148</v>
      </c>
      <c r="AU388" s="218" t="s">
        <v>81</v>
      </c>
      <c r="AV388" s="12" t="s">
        <v>81</v>
      </c>
      <c r="AW388" s="12" t="s">
        <v>38</v>
      </c>
      <c r="AX388" s="12" t="s">
        <v>75</v>
      </c>
      <c r="AY388" s="218" t="s">
        <v>135</v>
      </c>
    </row>
    <row r="389" spans="2:65" s="12" customFormat="1" x14ac:dyDescent="0.3">
      <c r="B389" s="208"/>
      <c r="C389" s="209"/>
      <c r="D389" s="205" t="s">
        <v>148</v>
      </c>
      <c r="E389" s="210" t="s">
        <v>31</v>
      </c>
      <c r="F389" s="211" t="s">
        <v>151</v>
      </c>
      <c r="G389" s="209"/>
      <c r="H389" s="212">
        <v>11.760999999999999</v>
      </c>
      <c r="I389" s="213"/>
      <c r="J389" s="209"/>
      <c r="K389" s="209"/>
      <c r="L389" s="214"/>
      <c r="M389" s="215"/>
      <c r="N389" s="216"/>
      <c r="O389" s="216"/>
      <c r="P389" s="216"/>
      <c r="Q389" s="216"/>
      <c r="R389" s="216"/>
      <c r="S389" s="216"/>
      <c r="T389" s="217"/>
      <c r="AT389" s="218" t="s">
        <v>148</v>
      </c>
      <c r="AU389" s="218" t="s">
        <v>81</v>
      </c>
      <c r="AV389" s="12" t="s">
        <v>81</v>
      </c>
      <c r="AW389" s="12" t="s">
        <v>38</v>
      </c>
      <c r="AX389" s="12" t="s">
        <v>75</v>
      </c>
      <c r="AY389" s="218" t="s">
        <v>135</v>
      </c>
    </row>
    <row r="390" spans="2:65" s="12" customFormat="1" x14ac:dyDescent="0.3">
      <c r="B390" s="208"/>
      <c r="C390" s="209"/>
      <c r="D390" s="205" t="s">
        <v>148</v>
      </c>
      <c r="E390" s="210" t="s">
        <v>31</v>
      </c>
      <c r="F390" s="211" t="s">
        <v>152</v>
      </c>
      <c r="G390" s="209"/>
      <c r="H390" s="212">
        <v>-2.82</v>
      </c>
      <c r="I390" s="213"/>
      <c r="J390" s="209"/>
      <c r="K390" s="209"/>
      <c r="L390" s="214"/>
      <c r="M390" s="215"/>
      <c r="N390" s="216"/>
      <c r="O390" s="216"/>
      <c r="P390" s="216"/>
      <c r="Q390" s="216"/>
      <c r="R390" s="216"/>
      <c r="S390" s="216"/>
      <c r="T390" s="217"/>
      <c r="AT390" s="218" t="s">
        <v>148</v>
      </c>
      <c r="AU390" s="218" t="s">
        <v>81</v>
      </c>
      <c r="AV390" s="12" t="s">
        <v>81</v>
      </c>
      <c r="AW390" s="12" t="s">
        <v>38</v>
      </c>
      <c r="AX390" s="12" t="s">
        <v>75</v>
      </c>
      <c r="AY390" s="218" t="s">
        <v>135</v>
      </c>
    </row>
    <row r="391" spans="2:65" s="12" customFormat="1" x14ac:dyDescent="0.3">
      <c r="B391" s="208"/>
      <c r="C391" s="209"/>
      <c r="D391" s="205" t="s">
        <v>148</v>
      </c>
      <c r="E391" s="210" t="s">
        <v>31</v>
      </c>
      <c r="F391" s="211" t="s">
        <v>153</v>
      </c>
      <c r="G391" s="209"/>
      <c r="H391" s="212">
        <v>8.2260000000000009</v>
      </c>
      <c r="I391" s="213"/>
      <c r="J391" s="209"/>
      <c r="K391" s="209"/>
      <c r="L391" s="214"/>
      <c r="M391" s="215"/>
      <c r="N391" s="216"/>
      <c r="O391" s="216"/>
      <c r="P391" s="216"/>
      <c r="Q391" s="216"/>
      <c r="R391" s="216"/>
      <c r="S391" s="216"/>
      <c r="T391" s="217"/>
      <c r="AT391" s="218" t="s">
        <v>148</v>
      </c>
      <c r="AU391" s="218" t="s">
        <v>81</v>
      </c>
      <c r="AV391" s="12" t="s">
        <v>81</v>
      </c>
      <c r="AW391" s="12" t="s">
        <v>38</v>
      </c>
      <c r="AX391" s="12" t="s">
        <v>75</v>
      </c>
      <c r="AY391" s="218" t="s">
        <v>135</v>
      </c>
    </row>
    <row r="392" spans="2:65" s="12" customFormat="1" x14ac:dyDescent="0.3">
      <c r="B392" s="208"/>
      <c r="C392" s="209"/>
      <c r="D392" s="205" t="s">
        <v>148</v>
      </c>
      <c r="E392" s="210" t="s">
        <v>31</v>
      </c>
      <c r="F392" s="211" t="s">
        <v>154</v>
      </c>
      <c r="G392" s="209"/>
      <c r="H392" s="212">
        <v>29.125</v>
      </c>
      <c r="I392" s="213"/>
      <c r="J392" s="209"/>
      <c r="K392" s="209"/>
      <c r="L392" s="214"/>
      <c r="M392" s="215"/>
      <c r="N392" s="216"/>
      <c r="O392" s="216"/>
      <c r="P392" s="216"/>
      <c r="Q392" s="216"/>
      <c r="R392" s="216"/>
      <c r="S392" s="216"/>
      <c r="T392" s="217"/>
      <c r="AT392" s="218" t="s">
        <v>148</v>
      </c>
      <c r="AU392" s="218" t="s">
        <v>81</v>
      </c>
      <c r="AV392" s="12" t="s">
        <v>81</v>
      </c>
      <c r="AW392" s="12" t="s">
        <v>38</v>
      </c>
      <c r="AX392" s="12" t="s">
        <v>75</v>
      </c>
      <c r="AY392" s="218" t="s">
        <v>135</v>
      </c>
    </row>
    <row r="393" spans="2:65" s="12" customFormat="1" x14ac:dyDescent="0.3">
      <c r="B393" s="208"/>
      <c r="C393" s="209"/>
      <c r="D393" s="205" t="s">
        <v>148</v>
      </c>
      <c r="E393" s="210" t="s">
        <v>31</v>
      </c>
      <c r="F393" s="211" t="s">
        <v>156</v>
      </c>
      <c r="G393" s="209"/>
      <c r="H393" s="212">
        <v>33.832999999999998</v>
      </c>
      <c r="I393" s="213"/>
      <c r="J393" s="209"/>
      <c r="K393" s="209"/>
      <c r="L393" s="214"/>
      <c r="M393" s="215"/>
      <c r="N393" s="216"/>
      <c r="O393" s="216"/>
      <c r="P393" s="216"/>
      <c r="Q393" s="216"/>
      <c r="R393" s="216"/>
      <c r="S393" s="216"/>
      <c r="T393" s="217"/>
      <c r="AT393" s="218" t="s">
        <v>148</v>
      </c>
      <c r="AU393" s="218" t="s">
        <v>81</v>
      </c>
      <c r="AV393" s="12" t="s">
        <v>81</v>
      </c>
      <c r="AW393" s="12" t="s">
        <v>38</v>
      </c>
      <c r="AX393" s="12" t="s">
        <v>75</v>
      </c>
      <c r="AY393" s="218" t="s">
        <v>135</v>
      </c>
    </row>
    <row r="394" spans="2:65" s="12" customFormat="1" x14ac:dyDescent="0.3">
      <c r="B394" s="208"/>
      <c r="C394" s="209"/>
      <c r="D394" s="205" t="s">
        <v>148</v>
      </c>
      <c r="E394" s="210" t="s">
        <v>31</v>
      </c>
      <c r="F394" s="211" t="s">
        <v>158</v>
      </c>
      <c r="G394" s="209"/>
      <c r="H394" s="212">
        <v>8.42</v>
      </c>
      <c r="I394" s="213"/>
      <c r="J394" s="209"/>
      <c r="K394" s="209"/>
      <c r="L394" s="214"/>
      <c r="M394" s="215"/>
      <c r="N394" s="216"/>
      <c r="O394" s="216"/>
      <c r="P394" s="216"/>
      <c r="Q394" s="216"/>
      <c r="R394" s="216"/>
      <c r="S394" s="216"/>
      <c r="T394" s="217"/>
      <c r="AT394" s="218" t="s">
        <v>148</v>
      </c>
      <c r="AU394" s="218" t="s">
        <v>81</v>
      </c>
      <c r="AV394" s="12" t="s">
        <v>81</v>
      </c>
      <c r="AW394" s="12" t="s">
        <v>38</v>
      </c>
      <c r="AX394" s="12" t="s">
        <v>75</v>
      </c>
      <c r="AY394" s="218" t="s">
        <v>135</v>
      </c>
    </row>
    <row r="395" spans="2:65" s="12" customFormat="1" x14ac:dyDescent="0.3">
      <c r="B395" s="208"/>
      <c r="C395" s="209"/>
      <c r="D395" s="205" t="s">
        <v>148</v>
      </c>
      <c r="E395" s="210" t="s">
        <v>31</v>
      </c>
      <c r="F395" s="211" t="s">
        <v>159</v>
      </c>
      <c r="G395" s="209"/>
      <c r="H395" s="212">
        <v>1.885</v>
      </c>
      <c r="I395" s="213"/>
      <c r="J395" s="209"/>
      <c r="K395" s="209"/>
      <c r="L395" s="214"/>
      <c r="M395" s="215"/>
      <c r="N395" s="216"/>
      <c r="O395" s="216"/>
      <c r="P395" s="216"/>
      <c r="Q395" s="216"/>
      <c r="R395" s="216"/>
      <c r="S395" s="216"/>
      <c r="T395" s="217"/>
      <c r="AT395" s="218" t="s">
        <v>148</v>
      </c>
      <c r="AU395" s="218" t="s">
        <v>81</v>
      </c>
      <c r="AV395" s="12" t="s">
        <v>81</v>
      </c>
      <c r="AW395" s="12" t="s">
        <v>38</v>
      </c>
      <c r="AX395" s="12" t="s">
        <v>75</v>
      </c>
      <c r="AY395" s="218" t="s">
        <v>135</v>
      </c>
    </row>
    <row r="396" spans="2:65" s="12" customFormat="1" x14ac:dyDescent="0.3">
      <c r="B396" s="208"/>
      <c r="C396" s="209"/>
      <c r="D396" s="205" t="s">
        <v>148</v>
      </c>
      <c r="E396" s="210" t="s">
        <v>31</v>
      </c>
      <c r="F396" s="211" t="s">
        <v>160</v>
      </c>
      <c r="G396" s="209"/>
      <c r="H396" s="212">
        <v>1.276</v>
      </c>
      <c r="I396" s="213"/>
      <c r="J396" s="209"/>
      <c r="K396" s="209"/>
      <c r="L396" s="214"/>
      <c r="M396" s="215"/>
      <c r="N396" s="216"/>
      <c r="O396" s="216"/>
      <c r="P396" s="216"/>
      <c r="Q396" s="216"/>
      <c r="R396" s="216"/>
      <c r="S396" s="216"/>
      <c r="T396" s="217"/>
      <c r="AT396" s="218" t="s">
        <v>148</v>
      </c>
      <c r="AU396" s="218" t="s">
        <v>81</v>
      </c>
      <c r="AV396" s="12" t="s">
        <v>81</v>
      </c>
      <c r="AW396" s="12" t="s">
        <v>38</v>
      </c>
      <c r="AX396" s="12" t="s">
        <v>75</v>
      </c>
      <c r="AY396" s="218" t="s">
        <v>135</v>
      </c>
    </row>
    <row r="397" spans="2:65" s="12" customFormat="1" x14ac:dyDescent="0.3">
      <c r="B397" s="208"/>
      <c r="C397" s="209"/>
      <c r="D397" s="219" t="s">
        <v>148</v>
      </c>
      <c r="E397" s="220" t="s">
        <v>31</v>
      </c>
      <c r="F397" s="221" t="s">
        <v>161</v>
      </c>
      <c r="G397" s="209"/>
      <c r="H397" s="222">
        <v>-1.0209999999999999</v>
      </c>
      <c r="I397" s="213"/>
      <c r="J397" s="209"/>
      <c r="K397" s="209"/>
      <c r="L397" s="214"/>
      <c r="M397" s="215"/>
      <c r="N397" s="216"/>
      <c r="O397" s="216"/>
      <c r="P397" s="216"/>
      <c r="Q397" s="216"/>
      <c r="R397" s="216"/>
      <c r="S397" s="216"/>
      <c r="T397" s="217"/>
      <c r="AT397" s="218" t="s">
        <v>148</v>
      </c>
      <c r="AU397" s="218" t="s">
        <v>81</v>
      </c>
      <c r="AV397" s="12" t="s">
        <v>81</v>
      </c>
      <c r="AW397" s="12" t="s">
        <v>38</v>
      </c>
      <c r="AX397" s="12" t="s">
        <v>75</v>
      </c>
      <c r="AY397" s="218" t="s">
        <v>135</v>
      </c>
    </row>
    <row r="398" spans="2:65" s="1" customFormat="1" ht="31.5" customHeight="1" x14ac:dyDescent="0.3">
      <c r="B398" s="34"/>
      <c r="C398" s="193" t="s">
        <v>559</v>
      </c>
      <c r="D398" s="193" t="s">
        <v>138</v>
      </c>
      <c r="E398" s="194" t="s">
        <v>560</v>
      </c>
      <c r="F398" s="195" t="s">
        <v>561</v>
      </c>
      <c r="G398" s="196" t="s">
        <v>141</v>
      </c>
      <c r="H398" s="197">
        <v>244.916</v>
      </c>
      <c r="I398" s="198"/>
      <c r="J398" s="199">
        <f>ROUND(I398*H398,2)</f>
        <v>0</v>
      </c>
      <c r="K398" s="195" t="s">
        <v>142</v>
      </c>
      <c r="L398" s="54"/>
      <c r="M398" s="200" t="s">
        <v>31</v>
      </c>
      <c r="N398" s="201" t="s">
        <v>46</v>
      </c>
      <c r="O398" s="35"/>
      <c r="P398" s="202">
        <f>O398*H398</f>
        <v>0</v>
      </c>
      <c r="Q398" s="202">
        <v>1.2999999999999999E-4</v>
      </c>
      <c r="R398" s="202">
        <f>Q398*H398</f>
        <v>3.1839079999999999E-2</v>
      </c>
      <c r="S398" s="202">
        <v>0</v>
      </c>
      <c r="T398" s="203">
        <f>S398*H398</f>
        <v>0</v>
      </c>
      <c r="AR398" s="17" t="s">
        <v>250</v>
      </c>
      <c r="AT398" s="17" t="s">
        <v>138</v>
      </c>
      <c r="AU398" s="17" t="s">
        <v>81</v>
      </c>
      <c r="AY398" s="17" t="s">
        <v>135</v>
      </c>
      <c r="BE398" s="204">
        <f>IF(N398="základní",J398,0)</f>
        <v>0</v>
      </c>
      <c r="BF398" s="204">
        <f>IF(N398="snížená",J398,0)</f>
        <v>0</v>
      </c>
      <c r="BG398" s="204">
        <f>IF(N398="zákl. přenesená",J398,0)</f>
        <v>0</v>
      </c>
      <c r="BH398" s="204">
        <f>IF(N398="sníž. přenesená",J398,0)</f>
        <v>0</v>
      </c>
      <c r="BI398" s="204">
        <f>IF(N398="nulová",J398,0)</f>
        <v>0</v>
      </c>
      <c r="BJ398" s="17" t="s">
        <v>23</v>
      </c>
      <c r="BK398" s="204">
        <f>ROUND(I398*H398,2)</f>
        <v>0</v>
      </c>
      <c r="BL398" s="17" t="s">
        <v>250</v>
      </c>
      <c r="BM398" s="17" t="s">
        <v>562</v>
      </c>
    </row>
    <row r="399" spans="2:65" s="1" customFormat="1" ht="27" x14ac:dyDescent="0.3">
      <c r="B399" s="34"/>
      <c r="C399" s="56"/>
      <c r="D399" s="205" t="s">
        <v>145</v>
      </c>
      <c r="E399" s="56"/>
      <c r="F399" s="206" t="s">
        <v>563</v>
      </c>
      <c r="G399" s="56"/>
      <c r="H399" s="56"/>
      <c r="I399" s="161"/>
      <c r="J399" s="56"/>
      <c r="K399" s="56"/>
      <c r="L399" s="54"/>
      <c r="M399" s="71"/>
      <c r="N399" s="35"/>
      <c r="O399" s="35"/>
      <c r="P399" s="35"/>
      <c r="Q399" s="35"/>
      <c r="R399" s="35"/>
      <c r="S399" s="35"/>
      <c r="T399" s="72"/>
      <c r="AT399" s="17" t="s">
        <v>145</v>
      </c>
      <c r="AU399" s="17" t="s">
        <v>81</v>
      </c>
    </row>
    <row r="400" spans="2:65" s="13" customFormat="1" x14ac:dyDescent="0.3">
      <c r="B400" s="236"/>
      <c r="C400" s="237"/>
      <c r="D400" s="205" t="s">
        <v>148</v>
      </c>
      <c r="E400" s="238" t="s">
        <v>31</v>
      </c>
      <c r="F400" s="239" t="s">
        <v>564</v>
      </c>
      <c r="G400" s="237"/>
      <c r="H400" s="240" t="s">
        <v>31</v>
      </c>
      <c r="I400" s="241"/>
      <c r="J400" s="237"/>
      <c r="K400" s="237"/>
      <c r="L400" s="242"/>
      <c r="M400" s="243"/>
      <c r="N400" s="244"/>
      <c r="O400" s="244"/>
      <c r="P400" s="244"/>
      <c r="Q400" s="244"/>
      <c r="R400" s="244"/>
      <c r="S400" s="244"/>
      <c r="T400" s="245"/>
      <c r="AT400" s="246" t="s">
        <v>148</v>
      </c>
      <c r="AU400" s="246" t="s">
        <v>81</v>
      </c>
      <c r="AV400" s="13" t="s">
        <v>23</v>
      </c>
      <c r="AW400" s="13" t="s">
        <v>38</v>
      </c>
      <c r="AX400" s="13" t="s">
        <v>75</v>
      </c>
      <c r="AY400" s="246" t="s">
        <v>135</v>
      </c>
    </row>
    <row r="401" spans="2:51" s="12" customFormat="1" x14ac:dyDescent="0.3">
      <c r="B401" s="208"/>
      <c r="C401" s="209"/>
      <c r="D401" s="205" t="s">
        <v>148</v>
      </c>
      <c r="E401" s="210" t="s">
        <v>31</v>
      </c>
      <c r="F401" s="211" t="s">
        <v>165</v>
      </c>
      <c r="G401" s="209"/>
      <c r="H401" s="212">
        <v>23.318999999999999</v>
      </c>
      <c r="I401" s="213"/>
      <c r="J401" s="209"/>
      <c r="K401" s="209"/>
      <c r="L401" s="214"/>
      <c r="M401" s="215"/>
      <c r="N401" s="216"/>
      <c r="O401" s="216"/>
      <c r="P401" s="216"/>
      <c r="Q401" s="216"/>
      <c r="R401" s="216"/>
      <c r="S401" s="216"/>
      <c r="T401" s="217"/>
      <c r="AT401" s="218" t="s">
        <v>148</v>
      </c>
      <c r="AU401" s="218" t="s">
        <v>81</v>
      </c>
      <c r="AV401" s="12" t="s">
        <v>81</v>
      </c>
      <c r="AW401" s="12" t="s">
        <v>38</v>
      </c>
      <c r="AX401" s="12" t="s">
        <v>75</v>
      </c>
      <c r="AY401" s="218" t="s">
        <v>135</v>
      </c>
    </row>
    <row r="402" spans="2:51" s="12" customFormat="1" x14ac:dyDescent="0.3">
      <c r="B402" s="208"/>
      <c r="C402" s="209"/>
      <c r="D402" s="205" t="s">
        <v>148</v>
      </c>
      <c r="E402" s="210" t="s">
        <v>31</v>
      </c>
      <c r="F402" s="211" t="s">
        <v>166</v>
      </c>
      <c r="G402" s="209"/>
      <c r="H402" s="212">
        <v>-3.617</v>
      </c>
      <c r="I402" s="213"/>
      <c r="J402" s="209"/>
      <c r="K402" s="209"/>
      <c r="L402" s="214"/>
      <c r="M402" s="215"/>
      <c r="N402" s="216"/>
      <c r="O402" s="216"/>
      <c r="P402" s="216"/>
      <c r="Q402" s="216"/>
      <c r="R402" s="216"/>
      <c r="S402" s="216"/>
      <c r="T402" s="217"/>
      <c r="AT402" s="218" t="s">
        <v>148</v>
      </c>
      <c r="AU402" s="218" t="s">
        <v>81</v>
      </c>
      <c r="AV402" s="12" t="s">
        <v>81</v>
      </c>
      <c r="AW402" s="12" t="s">
        <v>38</v>
      </c>
      <c r="AX402" s="12" t="s">
        <v>75</v>
      </c>
      <c r="AY402" s="218" t="s">
        <v>135</v>
      </c>
    </row>
    <row r="403" spans="2:51" s="12" customFormat="1" x14ac:dyDescent="0.3">
      <c r="B403" s="208"/>
      <c r="C403" s="209"/>
      <c r="D403" s="205" t="s">
        <v>148</v>
      </c>
      <c r="E403" s="210" t="s">
        <v>31</v>
      </c>
      <c r="F403" s="211" t="s">
        <v>167</v>
      </c>
      <c r="G403" s="209"/>
      <c r="H403" s="212">
        <v>0.77700000000000002</v>
      </c>
      <c r="I403" s="213"/>
      <c r="J403" s="209"/>
      <c r="K403" s="209"/>
      <c r="L403" s="214"/>
      <c r="M403" s="215"/>
      <c r="N403" s="216"/>
      <c r="O403" s="216"/>
      <c r="P403" s="216"/>
      <c r="Q403" s="216"/>
      <c r="R403" s="216"/>
      <c r="S403" s="216"/>
      <c r="T403" s="217"/>
      <c r="AT403" s="218" t="s">
        <v>148</v>
      </c>
      <c r="AU403" s="218" t="s">
        <v>81</v>
      </c>
      <c r="AV403" s="12" t="s">
        <v>81</v>
      </c>
      <c r="AW403" s="12" t="s">
        <v>38</v>
      </c>
      <c r="AX403" s="12" t="s">
        <v>75</v>
      </c>
      <c r="AY403" s="218" t="s">
        <v>135</v>
      </c>
    </row>
    <row r="404" spans="2:51" s="12" customFormat="1" x14ac:dyDescent="0.3">
      <c r="B404" s="208"/>
      <c r="C404" s="209"/>
      <c r="D404" s="205" t="s">
        <v>148</v>
      </c>
      <c r="E404" s="210" t="s">
        <v>31</v>
      </c>
      <c r="F404" s="211" t="s">
        <v>149</v>
      </c>
      <c r="G404" s="209"/>
      <c r="H404" s="212">
        <v>16.434999999999999</v>
      </c>
      <c r="I404" s="213"/>
      <c r="J404" s="209"/>
      <c r="K404" s="209"/>
      <c r="L404" s="214"/>
      <c r="M404" s="215"/>
      <c r="N404" s="216"/>
      <c r="O404" s="216"/>
      <c r="P404" s="216"/>
      <c r="Q404" s="216"/>
      <c r="R404" s="216"/>
      <c r="S404" s="216"/>
      <c r="T404" s="217"/>
      <c r="AT404" s="218" t="s">
        <v>148</v>
      </c>
      <c r="AU404" s="218" t="s">
        <v>81</v>
      </c>
      <c r="AV404" s="12" t="s">
        <v>81</v>
      </c>
      <c r="AW404" s="12" t="s">
        <v>38</v>
      </c>
      <c r="AX404" s="12" t="s">
        <v>75</v>
      </c>
      <c r="AY404" s="218" t="s">
        <v>135</v>
      </c>
    </row>
    <row r="405" spans="2:51" s="12" customFormat="1" x14ac:dyDescent="0.3">
      <c r="B405" s="208"/>
      <c r="C405" s="209"/>
      <c r="D405" s="205" t="s">
        <v>148</v>
      </c>
      <c r="E405" s="210" t="s">
        <v>31</v>
      </c>
      <c r="F405" s="211" t="s">
        <v>150</v>
      </c>
      <c r="G405" s="209"/>
      <c r="H405" s="212">
        <v>17.094999999999999</v>
      </c>
      <c r="I405" s="213"/>
      <c r="J405" s="209"/>
      <c r="K405" s="209"/>
      <c r="L405" s="214"/>
      <c r="M405" s="215"/>
      <c r="N405" s="216"/>
      <c r="O405" s="216"/>
      <c r="P405" s="216"/>
      <c r="Q405" s="216"/>
      <c r="R405" s="216"/>
      <c r="S405" s="216"/>
      <c r="T405" s="217"/>
      <c r="AT405" s="218" t="s">
        <v>148</v>
      </c>
      <c r="AU405" s="218" t="s">
        <v>81</v>
      </c>
      <c r="AV405" s="12" t="s">
        <v>81</v>
      </c>
      <c r="AW405" s="12" t="s">
        <v>38</v>
      </c>
      <c r="AX405" s="12" t="s">
        <v>75</v>
      </c>
      <c r="AY405" s="218" t="s">
        <v>135</v>
      </c>
    </row>
    <row r="406" spans="2:51" s="12" customFormat="1" x14ac:dyDescent="0.3">
      <c r="B406" s="208"/>
      <c r="C406" s="209"/>
      <c r="D406" s="205" t="s">
        <v>148</v>
      </c>
      <c r="E406" s="210" t="s">
        <v>31</v>
      </c>
      <c r="F406" s="211" t="s">
        <v>151</v>
      </c>
      <c r="G406" s="209"/>
      <c r="H406" s="212">
        <v>11.760999999999999</v>
      </c>
      <c r="I406" s="213"/>
      <c r="J406" s="209"/>
      <c r="K406" s="209"/>
      <c r="L406" s="214"/>
      <c r="M406" s="215"/>
      <c r="N406" s="216"/>
      <c r="O406" s="216"/>
      <c r="P406" s="216"/>
      <c r="Q406" s="216"/>
      <c r="R406" s="216"/>
      <c r="S406" s="216"/>
      <c r="T406" s="217"/>
      <c r="AT406" s="218" t="s">
        <v>148</v>
      </c>
      <c r="AU406" s="218" t="s">
        <v>81</v>
      </c>
      <c r="AV406" s="12" t="s">
        <v>81</v>
      </c>
      <c r="AW406" s="12" t="s">
        <v>38</v>
      </c>
      <c r="AX406" s="12" t="s">
        <v>75</v>
      </c>
      <c r="AY406" s="218" t="s">
        <v>135</v>
      </c>
    </row>
    <row r="407" spans="2:51" s="12" customFormat="1" x14ac:dyDescent="0.3">
      <c r="B407" s="208"/>
      <c r="C407" s="209"/>
      <c r="D407" s="205" t="s">
        <v>148</v>
      </c>
      <c r="E407" s="210" t="s">
        <v>31</v>
      </c>
      <c r="F407" s="211" t="s">
        <v>152</v>
      </c>
      <c r="G407" s="209"/>
      <c r="H407" s="212">
        <v>-2.82</v>
      </c>
      <c r="I407" s="213"/>
      <c r="J407" s="209"/>
      <c r="K407" s="209"/>
      <c r="L407" s="214"/>
      <c r="M407" s="215"/>
      <c r="N407" s="216"/>
      <c r="O407" s="216"/>
      <c r="P407" s="216"/>
      <c r="Q407" s="216"/>
      <c r="R407" s="216"/>
      <c r="S407" s="216"/>
      <c r="T407" s="217"/>
      <c r="AT407" s="218" t="s">
        <v>148</v>
      </c>
      <c r="AU407" s="218" t="s">
        <v>81</v>
      </c>
      <c r="AV407" s="12" t="s">
        <v>81</v>
      </c>
      <c r="AW407" s="12" t="s">
        <v>38</v>
      </c>
      <c r="AX407" s="12" t="s">
        <v>75</v>
      </c>
      <c r="AY407" s="218" t="s">
        <v>135</v>
      </c>
    </row>
    <row r="408" spans="2:51" s="12" customFormat="1" x14ac:dyDescent="0.3">
      <c r="B408" s="208"/>
      <c r="C408" s="209"/>
      <c r="D408" s="205" t="s">
        <v>148</v>
      </c>
      <c r="E408" s="210" t="s">
        <v>31</v>
      </c>
      <c r="F408" s="211" t="s">
        <v>153</v>
      </c>
      <c r="G408" s="209"/>
      <c r="H408" s="212">
        <v>8.2260000000000009</v>
      </c>
      <c r="I408" s="213"/>
      <c r="J408" s="209"/>
      <c r="K408" s="209"/>
      <c r="L408" s="214"/>
      <c r="M408" s="215"/>
      <c r="N408" s="216"/>
      <c r="O408" s="216"/>
      <c r="P408" s="216"/>
      <c r="Q408" s="216"/>
      <c r="R408" s="216"/>
      <c r="S408" s="216"/>
      <c r="T408" s="217"/>
      <c r="AT408" s="218" t="s">
        <v>148</v>
      </c>
      <c r="AU408" s="218" t="s">
        <v>81</v>
      </c>
      <c r="AV408" s="12" t="s">
        <v>81</v>
      </c>
      <c r="AW408" s="12" t="s">
        <v>38</v>
      </c>
      <c r="AX408" s="12" t="s">
        <v>75</v>
      </c>
      <c r="AY408" s="218" t="s">
        <v>135</v>
      </c>
    </row>
    <row r="409" spans="2:51" s="12" customFormat="1" x14ac:dyDescent="0.3">
      <c r="B409" s="208"/>
      <c r="C409" s="209"/>
      <c r="D409" s="205" t="s">
        <v>148</v>
      </c>
      <c r="E409" s="210" t="s">
        <v>31</v>
      </c>
      <c r="F409" s="211" t="s">
        <v>154</v>
      </c>
      <c r="G409" s="209"/>
      <c r="H409" s="212">
        <v>29.125</v>
      </c>
      <c r="I409" s="213"/>
      <c r="J409" s="209"/>
      <c r="K409" s="209"/>
      <c r="L409" s="214"/>
      <c r="M409" s="215"/>
      <c r="N409" s="216"/>
      <c r="O409" s="216"/>
      <c r="P409" s="216"/>
      <c r="Q409" s="216"/>
      <c r="R409" s="216"/>
      <c r="S409" s="216"/>
      <c r="T409" s="217"/>
      <c r="AT409" s="218" t="s">
        <v>148</v>
      </c>
      <c r="AU409" s="218" t="s">
        <v>81</v>
      </c>
      <c r="AV409" s="12" t="s">
        <v>81</v>
      </c>
      <c r="AW409" s="12" t="s">
        <v>38</v>
      </c>
      <c r="AX409" s="12" t="s">
        <v>75</v>
      </c>
      <c r="AY409" s="218" t="s">
        <v>135</v>
      </c>
    </row>
    <row r="410" spans="2:51" s="12" customFormat="1" x14ac:dyDescent="0.3">
      <c r="B410" s="208"/>
      <c r="C410" s="209"/>
      <c r="D410" s="205" t="s">
        <v>148</v>
      </c>
      <c r="E410" s="210" t="s">
        <v>31</v>
      </c>
      <c r="F410" s="211" t="s">
        <v>156</v>
      </c>
      <c r="G410" s="209"/>
      <c r="H410" s="212">
        <v>33.832999999999998</v>
      </c>
      <c r="I410" s="213"/>
      <c r="J410" s="209"/>
      <c r="K410" s="209"/>
      <c r="L410" s="214"/>
      <c r="M410" s="215"/>
      <c r="N410" s="216"/>
      <c r="O410" s="216"/>
      <c r="P410" s="216"/>
      <c r="Q410" s="216"/>
      <c r="R410" s="216"/>
      <c r="S410" s="216"/>
      <c r="T410" s="217"/>
      <c r="AT410" s="218" t="s">
        <v>148</v>
      </c>
      <c r="AU410" s="218" t="s">
        <v>81</v>
      </c>
      <c r="AV410" s="12" t="s">
        <v>81</v>
      </c>
      <c r="AW410" s="12" t="s">
        <v>38</v>
      </c>
      <c r="AX410" s="12" t="s">
        <v>75</v>
      </c>
      <c r="AY410" s="218" t="s">
        <v>135</v>
      </c>
    </row>
    <row r="411" spans="2:51" s="12" customFormat="1" x14ac:dyDescent="0.3">
      <c r="B411" s="208"/>
      <c r="C411" s="209"/>
      <c r="D411" s="205" t="s">
        <v>148</v>
      </c>
      <c r="E411" s="210" t="s">
        <v>31</v>
      </c>
      <c r="F411" s="211" t="s">
        <v>158</v>
      </c>
      <c r="G411" s="209"/>
      <c r="H411" s="212">
        <v>8.42</v>
      </c>
      <c r="I411" s="213"/>
      <c r="J411" s="209"/>
      <c r="K411" s="209"/>
      <c r="L411" s="214"/>
      <c r="M411" s="215"/>
      <c r="N411" s="216"/>
      <c r="O411" s="216"/>
      <c r="P411" s="216"/>
      <c r="Q411" s="216"/>
      <c r="R411" s="216"/>
      <c r="S411" s="216"/>
      <c r="T411" s="217"/>
      <c r="AT411" s="218" t="s">
        <v>148</v>
      </c>
      <c r="AU411" s="218" t="s">
        <v>81</v>
      </c>
      <c r="AV411" s="12" t="s">
        <v>81</v>
      </c>
      <c r="AW411" s="12" t="s">
        <v>38</v>
      </c>
      <c r="AX411" s="12" t="s">
        <v>75</v>
      </c>
      <c r="AY411" s="218" t="s">
        <v>135</v>
      </c>
    </row>
    <row r="412" spans="2:51" s="12" customFormat="1" x14ac:dyDescent="0.3">
      <c r="B412" s="208"/>
      <c r="C412" s="209"/>
      <c r="D412" s="205" t="s">
        <v>148</v>
      </c>
      <c r="E412" s="210" t="s">
        <v>31</v>
      </c>
      <c r="F412" s="211" t="s">
        <v>159</v>
      </c>
      <c r="G412" s="209"/>
      <c r="H412" s="212">
        <v>1.885</v>
      </c>
      <c r="I412" s="213"/>
      <c r="J412" s="209"/>
      <c r="K412" s="209"/>
      <c r="L412" s="214"/>
      <c r="M412" s="215"/>
      <c r="N412" s="216"/>
      <c r="O412" s="216"/>
      <c r="P412" s="216"/>
      <c r="Q412" s="216"/>
      <c r="R412" s="216"/>
      <c r="S412" s="216"/>
      <c r="T412" s="217"/>
      <c r="AT412" s="218" t="s">
        <v>148</v>
      </c>
      <c r="AU412" s="218" t="s">
        <v>81</v>
      </c>
      <c r="AV412" s="12" t="s">
        <v>81</v>
      </c>
      <c r="AW412" s="12" t="s">
        <v>38</v>
      </c>
      <c r="AX412" s="12" t="s">
        <v>75</v>
      </c>
      <c r="AY412" s="218" t="s">
        <v>135</v>
      </c>
    </row>
    <row r="413" spans="2:51" s="12" customFormat="1" x14ac:dyDescent="0.3">
      <c r="B413" s="208"/>
      <c r="C413" s="209"/>
      <c r="D413" s="205" t="s">
        <v>148</v>
      </c>
      <c r="E413" s="210" t="s">
        <v>31</v>
      </c>
      <c r="F413" s="211" t="s">
        <v>160</v>
      </c>
      <c r="G413" s="209"/>
      <c r="H413" s="212">
        <v>1.276</v>
      </c>
      <c r="I413" s="213"/>
      <c r="J413" s="209"/>
      <c r="K413" s="209"/>
      <c r="L413" s="214"/>
      <c r="M413" s="215"/>
      <c r="N413" s="216"/>
      <c r="O413" s="216"/>
      <c r="P413" s="216"/>
      <c r="Q413" s="216"/>
      <c r="R413" s="216"/>
      <c r="S413" s="216"/>
      <c r="T413" s="217"/>
      <c r="AT413" s="218" t="s">
        <v>148</v>
      </c>
      <c r="AU413" s="218" t="s">
        <v>81</v>
      </c>
      <c r="AV413" s="12" t="s">
        <v>81</v>
      </c>
      <c r="AW413" s="12" t="s">
        <v>38</v>
      </c>
      <c r="AX413" s="12" t="s">
        <v>75</v>
      </c>
      <c r="AY413" s="218" t="s">
        <v>135</v>
      </c>
    </row>
    <row r="414" spans="2:51" s="12" customFormat="1" x14ac:dyDescent="0.3">
      <c r="B414" s="208"/>
      <c r="C414" s="209"/>
      <c r="D414" s="205" t="s">
        <v>148</v>
      </c>
      <c r="E414" s="210" t="s">
        <v>31</v>
      </c>
      <c r="F414" s="211" t="s">
        <v>161</v>
      </c>
      <c r="G414" s="209"/>
      <c r="H414" s="212">
        <v>-1.0209999999999999</v>
      </c>
      <c r="I414" s="213"/>
      <c r="J414" s="209"/>
      <c r="K414" s="209"/>
      <c r="L414" s="214"/>
      <c r="M414" s="215"/>
      <c r="N414" s="216"/>
      <c r="O414" s="216"/>
      <c r="P414" s="216"/>
      <c r="Q414" s="216"/>
      <c r="R414" s="216"/>
      <c r="S414" s="216"/>
      <c r="T414" s="217"/>
      <c r="AT414" s="218" t="s">
        <v>148</v>
      </c>
      <c r="AU414" s="218" t="s">
        <v>81</v>
      </c>
      <c r="AV414" s="12" t="s">
        <v>81</v>
      </c>
      <c r="AW414" s="12" t="s">
        <v>38</v>
      </c>
      <c r="AX414" s="12" t="s">
        <v>75</v>
      </c>
      <c r="AY414" s="218" t="s">
        <v>135</v>
      </c>
    </row>
    <row r="415" spans="2:51" s="12" customFormat="1" x14ac:dyDescent="0.3">
      <c r="B415" s="208"/>
      <c r="C415" s="209"/>
      <c r="D415" s="205" t="s">
        <v>148</v>
      </c>
      <c r="E415" s="210" t="s">
        <v>31</v>
      </c>
      <c r="F415" s="211" t="s">
        <v>168</v>
      </c>
      <c r="G415" s="209"/>
      <c r="H415" s="212">
        <v>0.99</v>
      </c>
      <c r="I415" s="213"/>
      <c r="J415" s="209"/>
      <c r="K415" s="209"/>
      <c r="L415" s="214"/>
      <c r="M415" s="215"/>
      <c r="N415" s="216"/>
      <c r="O415" s="216"/>
      <c r="P415" s="216"/>
      <c r="Q415" s="216"/>
      <c r="R415" s="216"/>
      <c r="S415" s="216"/>
      <c r="T415" s="217"/>
      <c r="AT415" s="218" t="s">
        <v>148</v>
      </c>
      <c r="AU415" s="218" t="s">
        <v>81</v>
      </c>
      <c r="AV415" s="12" t="s">
        <v>81</v>
      </c>
      <c r="AW415" s="12" t="s">
        <v>38</v>
      </c>
      <c r="AX415" s="12" t="s">
        <v>75</v>
      </c>
      <c r="AY415" s="218" t="s">
        <v>135</v>
      </c>
    </row>
    <row r="416" spans="2:51" s="13" customFormat="1" x14ac:dyDescent="0.3">
      <c r="B416" s="236"/>
      <c r="C416" s="237"/>
      <c r="D416" s="205" t="s">
        <v>148</v>
      </c>
      <c r="E416" s="238" t="s">
        <v>31</v>
      </c>
      <c r="F416" s="239" t="s">
        <v>565</v>
      </c>
      <c r="G416" s="237"/>
      <c r="H416" s="240" t="s">
        <v>31</v>
      </c>
      <c r="I416" s="241"/>
      <c r="J416" s="237"/>
      <c r="K416" s="237"/>
      <c r="L416" s="242"/>
      <c r="M416" s="243"/>
      <c r="N416" s="244"/>
      <c r="O416" s="244"/>
      <c r="P416" s="244"/>
      <c r="Q416" s="244"/>
      <c r="R416" s="244"/>
      <c r="S416" s="244"/>
      <c r="T416" s="245"/>
      <c r="AT416" s="246" t="s">
        <v>148</v>
      </c>
      <c r="AU416" s="246" t="s">
        <v>81</v>
      </c>
      <c r="AV416" s="13" t="s">
        <v>23</v>
      </c>
      <c r="AW416" s="13" t="s">
        <v>38</v>
      </c>
      <c r="AX416" s="13" t="s">
        <v>75</v>
      </c>
      <c r="AY416" s="246" t="s">
        <v>135</v>
      </c>
    </row>
    <row r="417" spans="2:51" s="12" customFormat="1" x14ac:dyDescent="0.3">
      <c r="B417" s="208"/>
      <c r="C417" s="209"/>
      <c r="D417" s="205" t="s">
        <v>148</v>
      </c>
      <c r="E417" s="210" t="s">
        <v>31</v>
      </c>
      <c r="F417" s="211" t="s">
        <v>365</v>
      </c>
      <c r="G417" s="209"/>
      <c r="H417" s="212">
        <v>20.632000000000001</v>
      </c>
      <c r="I417" s="213"/>
      <c r="J417" s="209"/>
      <c r="K417" s="209"/>
      <c r="L417" s="214"/>
      <c r="M417" s="215"/>
      <c r="N417" s="216"/>
      <c r="O417" s="216"/>
      <c r="P417" s="216"/>
      <c r="Q417" s="216"/>
      <c r="R417" s="216"/>
      <c r="S417" s="216"/>
      <c r="T417" s="217"/>
      <c r="AT417" s="218" t="s">
        <v>148</v>
      </c>
      <c r="AU417" s="218" t="s">
        <v>81</v>
      </c>
      <c r="AV417" s="12" t="s">
        <v>81</v>
      </c>
      <c r="AW417" s="12" t="s">
        <v>38</v>
      </c>
      <c r="AX417" s="12" t="s">
        <v>75</v>
      </c>
      <c r="AY417" s="218" t="s">
        <v>135</v>
      </c>
    </row>
    <row r="418" spans="2:51" s="12" customFormat="1" x14ac:dyDescent="0.3">
      <c r="B418" s="208"/>
      <c r="C418" s="209"/>
      <c r="D418" s="205" t="s">
        <v>148</v>
      </c>
      <c r="E418" s="210" t="s">
        <v>31</v>
      </c>
      <c r="F418" s="211" t="s">
        <v>366</v>
      </c>
      <c r="G418" s="209"/>
      <c r="H418" s="212">
        <v>6.335</v>
      </c>
      <c r="I418" s="213"/>
      <c r="J418" s="209"/>
      <c r="K418" s="209"/>
      <c r="L418" s="214"/>
      <c r="M418" s="215"/>
      <c r="N418" s="216"/>
      <c r="O418" s="216"/>
      <c r="P418" s="216"/>
      <c r="Q418" s="216"/>
      <c r="R418" s="216"/>
      <c r="S418" s="216"/>
      <c r="T418" s="217"/>
      <c r="AT418" s="218" t="s">
        <v>148</v>
      </c>
      <c r="AU418" s="218" t="s">
        <v>81</v>
      </c>
      <c r="AV418" s="12" t="s">
        <v>81</v>
      </c>
      <c r="AW418" s="12" t="s">
        <v>38</v>
      </c>
      <c r="AX418" s="12" t="s">
        <v>75</v>
      </c>
      <c r="AY418" s="218" t="s">
        <v>135</v>
      </c>
    </row>
    <row r="419" spans="2:51" s="12" customFormat="1" x14ac:dyDescent="0.3">
      <c r="B419" s="208"/>
      <c r="C419" s="209"/>
      <c r="D419" s="205" t="s">
        <v>148</v>
      </c>
      <c r="E419" s="210" t="s">
        <v>31</v>
      </c>
      <c r="F419" s="211" t="s">
        <v>367</v>
      </c>
      <c r="G419" s="209"/>
      <c r="H419" s="212">
        <v>11.223000000000001</v>
      </c>
      <c r="I419" s="213"/>
      <c r="J419" s="209"/>
      <c r="K419" s="209"/>
      <c r="L419" s="214"/>
      <c r="M419" s="215"/>
      <c r="N419" s="216"/>
      <c r="O419" s="216"/>
      <c r="P419" s="216"/>
      <c r="Q419" s="216"/>
      <c r="R419" s="216"/>
      <c r="S419" s="216"/>
      <c r="T419" s="217"/>
      <c r="AT419" s="218" t="s">
        <v>148</v>
      </c>
      <c r="AU419" s="218" t="s">
        <v>81</v>
      </c>
      <c r="AV419" s="12" t="s">
        <v>81</v>
      </c>
      <c r="AW419" s="12" t="s">
        <v>38</v>
      </c>
      <c r="AX419" s="12" t="s">
        <v>75</v>
      </c>
      <c r="AY419" s="218" t="s">
        <v>135</v>
      </c>
    </row>
    <row r="420" spans="2:51" s="13" customFormat="1" x14ac:dyDescent="0.3">
      <c r="B420" s="236"/>
      <c r="C420" s="237"/>
      <c r="D420" s="205" t="s">
        <v>148</v>
      </c>
      <c r="E420" s="238" t="s">
        <v>31</v>
      </c>
      <c r="F420" s="239" t="s">
        <v>524</v>
      </c>
      <c r="G420" s="237"/>
      <c r="H420" s="240" t="s">
        <v>31</v>
      </c>
      <c r="I420" s="241"/>
      <c r="J420" s="237"/>
      <c r="K420" s="237"/>
      <c r="L420" s="242"/>
      <c r="M420" s="243"/>
      <c r="N420" s="244"/>
      <c r="O420" s="244"/>
      <c r="P420" s="244"/>
      <c r="Q420" s="244"/>
      <c r="R420" s="244"/>
      <c r="S420" s="244"/>
      <c r="T420" s="245"/>
      <c r="AT420" s="246" t="s">
        <v>148</v>
      </c>
      <c r="AU420" s="246" t="s">
        <v>81</v>
      </c>
      <c r="AV420" s="13" t="s">
        <v>23</v>
      </c>
      <c r="AW420" s="13" t="s">
        <v>38</v>
      </c>
      <c r="AX420" s="13" t="s">
        <v>75</v>
      </c>
      <c r="AY420" s="246" t="s">
        <v>135</v>
      </c>
    </row>
    <row r="421" spans="2:51" s="12" customFormat="1" x14ac:dyDescent="0.3">
      <c r="B421" s="208"/>
      <c r="C421" s="209"/>
      <c r="D421" s="205" t="s">
        <v>148</v>
      </c>
      <c r="E421" s="210" t="s">
        <v>31</v>
      </c>
      <c r="F421" s="211" t="s">
        <v>525</v>
      </c>
      <c r="G421" s="209"/>
      <c r="H421" s="212">
        <v>8.7899999999999991</v>
      </c>
      <c r="I421" s="213"/>
      <c r="J421" s="209"/>
      <c r="K421" s="209"/>
      <c r="L421" s="214"/>
      <c r="M421" s="215"/>
      <c r="N421" s="216"/>
      <c r="O421" s="216"/>
      <c r="P421" s="216"/>
      <c r="Q421" s="216"/>
      <c r="R421" s="216"/>
      <c r="S421" s="216"/>
      <c r="T421" s="217"/>
      <c r="AT421" s="218" t="s">
        <v>148</v>
      </c>
      <c r="AU421" s="218" t="s">
        <v>81</v>
      </c>
      <c r="AV421" s="12" t="s">
        <v>81</v>
      </c>
      <c r="AW421" s="12" t="s">
        <v>38</v>
      </c>
      <c r="AX421" s="12" t="s">
        <v>75</v>
      </c>
      <c r="AY421" s="218" t="s">
        <v>135</v>
      </c>
    </row>
    <row r="422" spans="2:51" s="12" customFormat="1" x14ac:dyDescent="0.3">
      <c r="B422" s="208"/>
      <c r="C422" s="209"/>
      <c r="D422" s="205" t="s">
        <v>148</v>
      </c>
      <c r="E422" s="210" t="s">
        <v>31</v>
      </c>
      <c r="F422" s="211" t="s">
        <v>526</v>
      </c>
      <c r="G422" s="209"/>
      <c r="H422" s="212">
        <v>3.76</v>
      </c>
      <c r="I422" s="213"/>
      <c r="J422" s="209"/>
      <c r="K422" s="209"/>
      <c r="L422" s="214"/>
      <c r="M422" s="215"/>
      <c r="N422" s="216"/>
      <c r="O422" s="216"/>
      <c r="P422" s="216"/>
      <c r="Q422" s="216"/>
      <c r="R422" s="216"/>
      <c r="S422" s="216"/>
      <c r="T422" s="217"/>
      <c r="AT422" s="218" t="s">
        <v>148</v>
      </c>
      <c r="AU422" s="218" t="s">
        <v>81</v>
      </c>
      <c r="AV422" s="12" t="s">
        <v>81</v>
      </c>
      <c r="AW422" s="12" t="s">
        <v>38</v>
      </c>
      <c r="AX422" s="12" t="s">
        <v>75</v>
      </c>
      <c r="AY422" s="218" t="s">
        <v>135</v>
      </c>
    </row>
    <row r="423" spans="2:51" s="12" customFormat="1" x14ac:dyDescent="0.3">
      <c r="B423" s="208"/>
      <c r="C423" s="209"/>
      <c r="D423" s="205" t="s">
        <v>148</v>
      </c>
      <c r="E423" s="210" t="s">
        <v>31</v>
      </c>
      <c r="F423" s="211" t="s">
        <v>527</v>
      </c>
      <c r="G423" s="209"/>
      <c r="H423" s="212">
        <v>22.454999999999998</v>
      </c>
      <c r="I423" s="213"/>
      <c r="J423" s="209"/>
      <c r="K423" s="209"/>
      <c r="L423" s="214"/>
      <c r="M423" s="215"/>
      <c r="N423" s="216"/>
      <c r="O423" s="216"/>
      <c r="P423" s="216"/>
      <c r="Q423" s="216"/>
      <c r="R423" s="216"/>
      <c r="S423" s="216"/>
      <c r="T423" s="217"/>
      <c r="AT423" s="218" t="s">
        <v>148</v>
      </c>
      <c r="AU423" s="218" t="s">
        <v>81</v>
      </c>
      <c r="AV423" s="12" t="s">
        <v>81</v>
      </c>
      <c r="AW423" s="12" t="s">
        <v>38</v>
      </c>
      <c r="AX423" s="12" t="s">
        <v>75</v>
      </c>
      <c r="AY423" s="218" t="s">
        <v>135</v>
      </c>
    </row>
    <row r="424" spans="2:51" s="12" customFormat="1" x14ac:dyDescent="0.3">
      <c r="B424" s="208"/>
      <c r="C424" s="209"/>
      <c r="D424" s="205" t="s">
        <v>148</v>
      </c>
      <c r="E424" s="210" t="s">
        <v>31</v>
      </c>
      <c r="F424" s="211" t="s">
        <v>528</v>
      </c>
      <c r="G424" s="209"/>
      <c r="H424" s="212">
        <v>15.207000000000001</v>
      </c>
      <c r="I424" s="213"/>
      <c r="J424" s="209"/>
      <c r="K424" s="209"/>
      <c r="L424" s="214"/>
      <c r="M424" s="215"/>
      <c r="N424" s="216"/>
      <c r="O424" s="216"/>
      <c r="P424" s="216"/>
      <c r="Q424" s="216"/>
      <c r="R424" s="216"/>
      <c r="S424" s="216"/>
      <c r="T424" s="217"/>
      <c r="AT424" s="218" t="s">
        <v>148</v>
      </c>
      <c r="AU424" s="218" t="s">
        <v>81</v>
      </c>
      <c r="AV424" s="12" t="s">
        <v>81</v>
      </c>
      <c r="AW424" s="12" t="s">
        <v>38</v>
      </c>
      <c r="AX424" s="12" t="s">
        <v>75</v>
      </c>
      <c r="AY424" s="218" t="s">
        <v>135</v>
      </c>
    </row>
    <row r="425" spans="2:51" s="12" customFormat="1" x14ac:dyDescent="0.3">
      <c r="B425" s="208"/>
      <c r="C425" s="209"/>
      <c r="D425" s="205" t="s">
        <v>148</v>
      </c>
      <c r="E425" s="210" t="s">
        <v>31</v>
      </c>
      <c r="F425" s="211" t="s">
        <v>529</v>
      </c>
      <c r="G425" s="209"/>
      <c r="H425" s="212">
        <v>10.83</v>
      </c>
      <c r="I425" s="213"/>
      <c r="J425" s="209"/>
      <c r="K425" s="209"/>
      <c r="L425" s="214"/>
      <c r="M425" s="247"/>
      <c r="N425" s="248"/>
      <c r="O425" s="248"/>
      <c r="P425" s="248"/>
      <c r="Q425" s="248"/>
      <c r="R425" s="248"/>
      <c r="S425" s="248"/>
      <c r="T425" s="249"/>
      <c r="AT425" s="218" t="s">
        <v>148</v>
      </c>
      <c r="AU425" s="218" t="s">
        <v>81</v>
      </c>
      <c r="AV425" s="12" t="s">
        <v>81</v>
      </c>
      <c r="AW425" s="12" t="s">
        <v>38</v>
      </c>
      <c r="AX425" s="12" t="s">
        <v>75</v>
      </c>
      <c r="AY425" s="218" t="s">
        <v>135</v>
      </c>
    </row>
    <row r="426" spans="2:51" s="1" customFormat="1" ht="6.95" customHeight="1" x14ac:dyDescent="0.3">
      <c r="B426" s="49"/>
      <c r="C426" s="50"/>
      <c r="D426" s="50"/>
      <c r="E426" s="50"/>
      <c r="F426" s="50"/>
      <c r="G426" s="50"/>
      <c r="H426" s="50"/>
      <c r="I426" s="137"/>
      <c r="J426" s="50"/>
      <c r="K426" s="50"/>
      <c r="L426" s="54"/>
    </row>
  </sheetData>
  <sheetProtection password="CC35" sheet="1" objects="1" scenarios="1" formatColumns="0" formatRows="0" sort="0" autoFilter="0"/>
  <autoFilter ref="C94:K94"/>
  <mergeCells count="12">
    <mergeCell ref="G1:H1"/>
    <mergeCell ref="L2:V2"/>
    <mergeCell ref="E49:H49"/>
    <mergeCell ref="E51:H51"/>
    <mergeCell ref="E83:H83"/>
    <mergeCell ref="E85:H85"/>
    <mergeCell ref="E87:H87"/>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4"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9"/>
  <sheetViews>
    <sheetView showGridLines="0" workbookViewId="0">
      <pane ySplit="1" topLeftCell="A2" activePane="bottomLeft" state="frozen"/>
      <selection pane="bottomLeft"/>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15"/>
      <c r="B1" s="258"/>
      <c r="C1" s="258"/>
      <c r="D1" s="257" t="s">
        <v>1</v>
      </c>
      <c r="E1" s="258"/>
      <c r="F1" s="259" t="s">
        <v>975</v>
      </c>
      <c r="G1" s="391" t="s">
        <v>976</v>
      </c>
      <c r="H1" s="391"/>
      <c r="I1" s="264"/>
      <c r="J1" s="259" t="s">
        <v>977</v>
      </c>
      <c r="K1" s="257" t="s">
        <v>95</v>
      </c>
      <c r="L1" s="259" t="s">
        <v>978</v>
      </c>
      <c r="M1" s="259"/>
      <c r="N1" s="259"/>
      <c r="O1" s="259"/>
      <c r="P1" s="259"/>
      <c r="Q1" s="259"/>
      <c r="R1" s="259"/>
      <c r="S1" s="259"/>
      <c r="T1" s="259"/>
      <c r="U1" s="255"/>
      <c r="V1" s="25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x14ac:dyDescent="0.3">
      <c r="L2" s="345"/>
      <c r="M2" s="345"/>
      <c r="N2" s="345"/>
      <c r="O2" s="345"/>
      <c r="P2" s="345"/>
      <c r="Q2" s="345"/>
      <c r="R2" s="345"/>
      <c r="S2" s="345"/>
      <c r="T2" s="345"/>
      <c r="U2" s="345"/>
      <c r="V2" s="345"/>
      <c r="AT2" s="17" t="s">
        <v>88</v>
      </c>
    </row>
    <row r="3" spans="1:70" ht="6.95" customHeight="1" x14ac:dyDescent="0.3">
      <c r="B3" s="18"/>
      <c r="C3" s="19"/>
      <c r="D3" s="19"/>
      <c r="E3" s="19"/>
      <c r="F3" s="19"/>
      <c r="G3" s="19"/>
      <c r="H3" s="19"/>
      <c r="I3" s="114"/>
      <c r="J3" s="19"/>
      <c r="K3" s="20"/>
      <c r="AT3" s="17" t="s">
        <v>81</v>
      </c>
    </row>
    <row r="4" spans="1:70" ht="36.950000000000003" customHeight="1" x14ac:dyDescent="0.3">
      <c r="B4" s="21"/>
      <c r="C4" s="22"/>
      <c r="D4" s="23" t="s">
        <v>96</v>
      </c>
      <c r="E4" s="22"/>
      <c r="F4" s="22"/>
      <c r="G4" s="22"/>
      <c r="H4" s="22"/>
      <c r="I4" s="115"/>
      <c r="J4" s="22"/>
      <c r="K4" s="24"/>
      <c r="M4" s="25" t="s">
        <v>10</v>
      </c>
      <c r="AT4" s="17" t="s">
        <v>4</v>
      </c>
    </row>
    <row r="5" spans="1:70" ht="6.95" customHeight="1" x14ac:dyDescent="0.3">
      <c r="B5" s="21"/>
      <c r="C5" s="22"/>
      <c r="D5" s="22"/>
      <c r="E5" s="22"/>
      <c r="F5" s="22"/>
      <c r="G5" s="22"/>
      <c r="H5" s="22"/>
      <c r="I5" s="115"/>
      <c r="J5" s="22"/>
      <c r="K5" s="24"/>
    </row>
    <row r="6" spans="1:70" ht="15" x14ac:dyDescent="0.3">
      <c r="B6" s="21"/>
      <c r="C6" s="22"/>
      <c r="D6" s="30" t="s">
        <v>16</v>
      </c>
      <c r="E6" s="22"/>
      <c r="F6" s="22"/>
      <c r="G6" s="22"/>
      <c r="H6" s="22"/>
      <c r="I6" s="115"/>
      <c r="J6" s="22"/>
      <c r="K6" s="24"/>
    </row>
    <row r="7" spans="1:70" ht="22.5" customHeight="1" x14ac:dyDescent="0.3">
      <c r="B7" s="21"/>
      <c r="C7" s="22"/>
      <c r="D7" s="22"/>
      <c r="E7" s="388" t="str">
        <f>'Rekapitulace stavby'!K6</f>
        <v>Úprava prostor polygrafie budova Ministerstva financí ČR</v>
      </c>
      <c r="F7" s="349"/>
      <c r="G7" s="349"/>
      <c r="H7" s="349"/>
      <c r="I7" s="115"/>
      <c r="J7" s="22"/>
      <c r="K7" s="24"/>
    </row>
    <row r="8" spans="1:70" ht="15" x14ac:dyDescent="0.3">
      <c r="B8" s="21"/>
      <c r="C8" s="22"/>
      <c r="D8" s="30" t="s">
        <v>97</v>
      </c>
      <c r="E8" s="22"/>
      <c r="F8" s="22"/>
      <c r="G8" s="22"/>
      <c r="H8" s="22"/>
      <c r="I8" s="115"/>
      <c r="J8" s="22"/>
      <c r="K8" s="24"/>
    </row>
    <row r="9" spans="1:70" s="1" customFormat="1" ht="22.5" customHeight="1" x14ac:dyDescent="0.3">
      <c r="B9" s="34"/>
      <c r="C9" s="35"/>
      <c r="D9" s="35"/>
      <c r="E9" s="388" t="s">
        <v>98</v>
      </c>
      <c r="F9" s="356"/>
      <c r="G9" s="356"/>
      <c r="H9" s="356"/>
      <c r="I9" s="116"/>
      <c r="J9" s="35"/>
      <c r="K9" s="38"/>
    </row>
    <row r="10" spans="1:70" s="1" customFormat="1" ht="15" x14ac:dyDescent="0.3">
      <c r="B10" s="34"/>
      <c r="C10" s="35"/>
      <c r="D10" s="30" t="s">
        <v>99</v>
      </c>
      <c r="E10" s="35"/>
      <c r="F10" s="35"/>
      <c r="G10" s="35"/>
      <c r="H10" s="35"/>
      <c r="I10" s="116"/>
      <c r="J10" s="35"/>
      <c r="K10" s="38"/>
    </row>
    <row r="11" spans="1:70" s="1" customFormat="1" ht="36.950000000000003" customHeight="1" x14ac:dyDescent="0.3">
      <c r="B11" s="34"/>
      <c r="C11" s="35"/>
      <c r="D11" s="35"/>
      <c r="E11" s="389" t="s">
        <v>566</v>
      </c>
      <c r="F11" s="356"/>
      <c r="G11" s="356"/>
      <c r="H11" s="356"/>
      <c r="I11" s="116"/>
      <c r="J11" s="35"/>
      <c r="K11" s="38"/>
    </row>
    <row r="12" spans="1:70" s="1" customFormat="1" x14ac:dyDescent="0.3">
      <c r="B12" s="34"/>
      <c r="C12" s="35"/>
      <c r="D12" s="35"/>
      <c r="E12" s="35"/>
      <c r="F12" s="35"/>
      <c r="G12" s="35"/>
      <c r="H12" s="35"/>
      <c r="I12" s="116"/>
      <c r="J12" s="35"/>
      <c r="K12" s="38"/>
    </row>
    <row r="13" spans="1:70" s="1" customFormat="1" ht="14.45" customHeight="1" x14ac:dyDescent="0.3">
      <c r="B13" s="34"/>
      <c r="C13" s="35"/>
      <c r="D13" s="30" t="s">
        <v>19</v>
      </c>
      <c r="E13" s="35"/>
      <c r="F13" s="28" t="s">
        <v>31</v>
      </c>
      <c r="G13" s="35"/>
      <c r="H13" s="35"/>
      <c r="I13" s="117" t="s">
        <v>21</v>
      </c>
      <c r="J13" s="28" t="s">
        <v>31</v>
      </c>
      <c r="K13" s="38"/>
    </row>
    <row r="14" spans="1:70" s="1" customFormat="1" ht="14.45" customHeight="1" x14ac:dyDescent="0.3">
      <c r="B14" s="34"/>
      <c r="C14" s="35"/>
      <c r="D14" s="30" t="s">
        <v>24</v>
      </c>
      <c r="E14" s="35"/>
      <c r="F14" s="28" t="s">
        <v>25</v>
      </c>
      <c r="G14" s="35"/>
      <c r="H14" s="35"/>
      <c r="I14" s="117" t="s">
        <v>26</v>
      </c>
      <c r="J14" s="118" t="str">
        <f>'Rekapitulace stavby'!AN8</f>
        <v>25.8.2016</v>
      </c>
      <c r="K14" s="38"/>
    </row>
    <row r="15" spans="1:70" s="1" customFormat="1" ht="10.9" customHeight="1" x14ac:dyDescent="0.3">
      <c r="B15" s="34"/>
      <c r="C15" s="35"/>
      <c r="D15" s="35"/>
      <c r="E15" s="35"/>
      <c r="F15" s="35"/>
      <c r="G15" s="35"/>
      <c r="H15" s="35"/>
      <c r="I15" s="116"/>
      <c r="J15" s="35"/>
      <c r="K15" s="38"/>
    </row>
    <row r="16" spans="1:70" s="1" customFormat="1" ht="14.45" customHeight="1" x14ac:dyDescent="0.3">
      <c r="B16" s="34"/>
      <c r="C16" s="35"/>
      <c r="D16" s="30" t="s">
        <v>29</v>
      </c>
      <c r="E16" s="35"/>
      <c r="F16" s="35"/>
      <c r="G16" s="35"/>
      <c r="H16" s="35"/>
      <c r="I16" s="117" t="s">
        <v>30</v>
      </c>
      <c r="J16" s="28" t="s">
        <v>31</v>
      </c>
      <c r="K16" s="38"/>
    </row>
    <row r="17" spans="2:11" s="1" customFormat="1" ht="18" customHeight="1" x14ac:dyDescent="0.3">
      <c r="B17" s="34"/>
      <c r="C17" s="35"/>
      <c r="D17" s="35"/>
      <c r="E17" s="28" t="s">
        <v>32</v>
      </c>
      <c r="F17" s="35"/>
      <c r="G17" s="35"/>
      <c r="H17" s="35"/>
      <c r="I17" s="117" t="s">
        <v>33</v>
      </c>
      <c r="J17" s="28" t="s">
        <v>31</v>
      </c>
      <c r="K17" s="38"/>
    </row>
    <row r="18" spans="2:11" s="1" customFormat="1" ht="6.95" customHeight="1" x14ac:dyDescent="0.3">
      <c r="B18" s="34"/>
      <c r="C18" s="35"/>
      <c r="D18" s="35"/>
      <c r="E18" s="35"/>
      <c r="F18" s="35"/>
      <c r="G18" s="35"/>
      <c r="H18" s="35"/>
      <c r="I18" s="116"/>
      <c r="J18" s="35"/>
      <c r="K18" s="38"/>
    </row>
    <row r="19" spans="2:11" s="1" customFormat="1" ht="14.45" customHeight="1" x14ac:dyDescent="0.3">
      <c r="B19" s="34"/>
      <c r="C19" s="35"/>
      <c r="D19" s="30" t="s">
        <v>34</v>
      </c>
      <c r="E19" s="35"/>
      <c r="F19" s="35"/>
      <c r="G19" s="35"/>
      <c r="H19" s="35"/>
      <c r="I19" s="117" t="s">
        <v>30</v>
      </c>
      <c r="J19" s="28" t="str">
        <f>IF('Rekapitulace stavby'!AN13="Vyplň údaj","",IF('Rekapitulace stavby'!AN13="","",'Rekapitulace stavby'!AN13))</f>
        <v/>
      </c>
      <c r="K19" s="38"/>
    </row>
    <row r="20" spans="2:11" s="1" customFormat="1" ht="18" customHeight="1" x14ac:dyDescent="0.3">
      <c r="B20" s="34"/>
      <c r="C20" s="35"/>
      <c r="D20" s="35"/>
      <c r="E20" s="28" t="str">
        <f>IF('Rekapitulace stavby'!E14="Vyplň údaj","",IF('Rekapitulace stavby'!E14="","",'Rekapitulace stavby'!E14))</f>
        <v/>
      </c>
      <c r="F20" s="35"/>
      <c r="G20" s="35"/>
      <c r="H20" s="35"/>
      <c r="I20" s="117" t="s">
        <v>33</v>
      </c>
      <c r="J20" s="28" t="str">
        <f>IF('Rekapitulace stavby'!AN14="Vyplň údaj","",IF('Rekapitulace stavby'!AN14="","",'Rekapitulace stavby'!AN14))</f>
        <v/>
      </c>
      <c r="K20" s="38"/>
    </row>
    <row r="21" spans="2:11" s="1" customFormat="1" ht="6.95" customHeight="1" x14ac:dyDescent="0.3">
      <c r="B21" s="34"/>
      <c r="C21" s="35"/>
      <c r="D21" s="35"/>
      <c r="E21" s="35"/>
      <c r="F21" s="35"/>
      <c r="G21" s="35"/>
      <c r="H21" s="35"/>
      <c r="I21" s="116"/>
      <c r="J21" s="35"/>
      <c r="K21" s="38"/>
    </row>
    <row r="22" spans="2:11" s="1" customFormat="1" ht="14.45" customHeight="1" x14ac:dyDescent="0.3">
      <c r="B22" s="34"/>
      <c r="C22" s="35"/>
      <c r="D22" s="30" t="s">
        <v>36</v>
      </c>
      <c r="E22" s="35"/>
      <c r="F22" s="35"/>
      <c r="G22" s="35"/>
      <c r="H22" s="35"/>
      <c r="I22" s="117" t="s">
        <v>30</v>
      </c>
      <c r="J22" s="28" t="s">
        <v>31</v>
      </c>
      <c r="K22" s="38"/>
    </row>
    <row r="23" spans="2:11" s="1" customFormat="1" ht="18" customHeight="1" x14ac:dyDescent="0.3">
      <c r="B23" s="34"/>
      <c r="C23" s="35"/>
      <c r="D23" s="35"/>
      <c r="E23" s="28" t="s">
        <v>37</v>
      </c>
      <c r="F23" s="35"/>
      <c r="G23" s="35"/>
      <c r="H23" s="35"/>
      <c r="I23" s="117" t="s">
        <v>33</v>
      </c>
      <c r="J23" s="28" t="s">
        <v>31</v>
      </c>
      <c r="K23" s="38"/>
    </row>
    <row r="24" spans="2:11" s="1" customFormat="1" ht="6.95" customHeight="1" x14ac:dyDescent="0.3">
      <c r="B24" s="34"/>
      <c r="C24" s="35"/>
      <c r="D24" s="35"/>
      <c r="E24" s="35"/>
      <c r="F24" s="35"/>
      <c r="G24" s="35"/>
      <c r="H24" s="35"/>
      <c r="I24" s="116"/>
      <c r="J24" s="35"/>
      <c r="K24" s="38"/>
    </row>
    <row r="25" spans="2:11" s="1" customFormat="1" ht="14.45" customHeight="1" x14ac:dyDescent="0.3">
      <c r="B25" s="34"/>
      <c r="C25" s="35"/>
      <c r="D25" s="30" t="s">
        <v>39</v>
      </c>
      <c r="E25" s="35"/>
      <c r="F25" s="35"/>
      <c r="G25" s="35"/>
      <c r="H25" s="35"/>
      <c r="I25" s="116"/>
      <c r="J25" s="35"/>
      <c r="K25" s="38"/>
    </row>
    <row r="26" spans="2:11" s="7" customFormat="1" ht="22.5" customHeight="1" x14ac:dyDescent="0.3">
      <c r="B26" s="119"/>
      <c r="C26" s="120"/>
      <c r="D26" s="120"/>
      <c r="E26" s="352" t="s">
        <v>31</v>
      </c>
      <c r="F26" s="390"/>
      <c r="G26" s="390"/>
      <c r="H26" s="390"/>
      <c r="I26" s="121"/>
      <c r="J26" s="120"/>
      <c r="K26" s="122"/>
    </row>
    <row r="27" spans="2:11" s="1" customFormat="1" ht="6.95" customHeight="1" x14ac:dyDescent="0.3">
      <c r="B27" s="34"/>
      <c r="C27" s="35"/>
      <c r="D27" s="35"/>
      <c r="E27" s="35"/>
      <c r="F27" s="35"/>
      <c r="G27" s="35"/>
      <c r="H27" s="35"/>
      <c r="I27" s="116"/>
      <c r="J27" s="35"/>
      <c r="K27" s="38"/>
    </row>
    <row r="28" spans="2:11" s="1" customFormat="1" ht="6.95" customHeight="1" x14ac:dyDescent="0.3">
      <c r="B28" s="34"/>
      <c r="C28" s="35"/>
      <c r="D28" s="79"/>
      <c r="E28" s="79"/>
      <c r="F28" s="79"/>
      <c r="G28" s="79"/>
      <c r="H28" s="79"/>
      <c r="I28" s="123"/>
      <c r="J28" s="79"/>
      <c r="K28" s="124"/>
    </row>
    <row r="29" spans="2:11" s="1" customFormat="1" ht="25.35" customHeight="1" x14ac:dyDescent="0.3">
      <c r="B29" s="34"/>
      <c r="C29" s="35"/>
      <c r="D29" s="125" t="s">
        <v>41</v>
      </c>
      <c r="E29" s="35"/>
      <c r="F29" s="35"/>
      <c r="G29" s="35"/>
      <c r="H29" s="35"/>
      <c r="I29" s="116"/>
      <c r="J29" s="126">
        <f>ROUND(J92,2)</f>
        <v>0</v>
      </c>
      <c r="K29" s="38"/>
    </row>
    <row r="30" spans="2:11" s="1" customFormat="1" ht="6.95" customHeight="1" x14ac:dyDescent="0.3">
      <c r="B30" s="34"/>
      <c r="C30" s="35"/>
      <c r="D30" s="79"/>
      <c r="E30" s="79"/>
      <c r="F30" s="79"/>
      <c r="G30" s="79"/>
      <c r="H30" s="79"/>
      <c r="I30" s="123"/>
      <c r="J30" s="79"/>
      <c r="K30" s="124"/>
    </row>
    <row r="31" spans="2:11" s="1" customFormat="1" ht="14.45" customHeight="1" x14ac:dyDescent="0.3">
      <c r="B31" s="34"/>
      <c r="C31" s="35"/>
      <c r="D31" s="35"/>
      <c r="E31" s="35"/>
      <c r="F31" s="39" t="s">
        <v>43</v>
      </c>
      <c r="G31" s="35"/>
      <c r="H31" s="35"/>
      <c r="I31" s="127" t="s">
        <v>42</v>
      </c>
      <c r="J31" s="39" t="s">
        <v>44</v>
      </c>
      <c r="K31" s="38"/>
    </row>
    <row r="32" spans="2:11" s="1" customFormat="1" ht="14.45" customHeight="1" x14ac:dyDescent="0.3">
      <c r="B32" s="34"/>
      <c r="C32" s="35"/>
      <c r="D32" s="42" t="s">
        <v>45</v>
      </c>
      <c r="E32" s="42" t="s">
        <v>46</v>
      </c>
      <c r="F32" s="128">
        <f>ROUND(SUM(BE92:BE258), 2)</f>
        <v>0</v>
      </c>
      <c r="G32" s="35"/>
      <c r="H32" s="35"/>
      <c r="I32" s="129">
        <v>0.21</v>
      </c>
      <c r="J32" s="128">
        <f>ROUND(ROUND((SUM(BE92:BE258)), 2)*I32, 2)</f>
        <v>0</v>
      </c>
      <c r="K32" s="38"/>
    </row>
    <row r="33" spans="2:11" s="1" customFormat="1" ht="14.45" customHeight="1" x14ac:dyDescent="0.3">
      <c r="B33" s="34"/>
      <c r="C33" s="35"/>
      <c r="D33" s="35"/>
      <c r="E33" s="42" t="s">
        <v>47</v>
      </c>
      <c r="F33" s="128">
        <f>ROUND(SUM(BF92:BF258), 2)</f>
        <v>0</v>
      </c>
      <c r="G33" s="35"/>
      <c r="H33" s="35"/>
      <c r="I33" s="129">
        <v>0.15</v>
      </c>
      <c r="J33" s="128">
        <f>ROUND(ROUND((SUM(BF92:BF258)), 2)*I33, 2)</f>
        <v>0</v>
      </c>
      <c r="K33" s="38"/>
    </row>
    <row r="34" spans="2:11" s="1" customFormat="1" ht="14.45" hidden="1" customHeight="1" x14ac:dyDescent="0.3">
      <c r="B34" s="34"/>
      <c r="C34" s="35"/>
      <c r="D34" s="35"/>
      <c r="E34" s="42" t="s">
        <v>48</v>
      </c>
      <c r="F34" s="128">
        <f>ROUND(SUM(BG92:BG258), 2)</f>
        <v>0</v>
      </c>
      <c r="G34" s="35"/>
      <c r="H34" s="35"/>
      <c r="I34" s="129">
        <v>0.21</v>
      </c>
      <c r="J34" s="128">
        <v>0</v>
      </c>
      <c r="K34" s="38"/>
    </row>
    <row r="35" spans="2:11" s="1" customFormat="1" ht="14.45" hidden="1" customHeight="1" x14ac:dyDescent="0.3">
      <c r="B35" s="34"/>
      <c r="C35" s="35"/>
      <c r="D35" s="35"/>
      <c r="E35" s="42" t="s">
        <v>49</v>
      </c>
      <c r="F35" s="128">
        <f>ROUND(SUM(BH92:BH258), 2)</f>
        <v>0</v>
      </c>
      <c r="G35" s="35"/>
      <c r="H35" s="35"/>
      <c r="I35" s="129">
        <v>0.15</v>
      </c>
      <c r="J35" s="128">
        <v>0</v>
      </c>
      <c r="K35" s="38"/>
    </row>
    <row r="36" spans="2:11" s="1" customFormat="1" ht="14.45" hidden="1" customHeight="1" x14ac:dyDescent="0.3">
      <c r="B36" s="34"/>
      <c r="C36" s="35"/>
      <c r="D36" s="35"/>
      <c r="E36" s="42" t="s">
        <v>50</v>
      </c>
      <c r="F36" s="128">
        <f>ROUND(SUM(BI92:BI258), 2)</f>
        <v>0</v>
      </c>
      <c r="G36" s="35"/>
      <c r="H36" s="35"/>
      <c r="I36" s="129">
        <v>0</v>
      </c>
      <c r="J36" s="128">
        <v>0</v>
      </c>
      <c r="K36" s="38"/>
    </row>
    <row r="37" spans="2:11" s="1" customFormat="1" ht="6.95" customHeight="1" x14ac:dyDescent="0.3">
      <c r="B37" s="34"/>
      <c r="C37" s="35"/>
      <c r="D37" s="35"/>
      <c r="E37" s="35"/>
      <c r="F37" s="35"/>
      <c r="G37" s="35"/>
      <c r="H37" s="35"/>
      <c r="I37" s="116"/>
      <c r="J37" s="35"/>
      <c r="K37" s="38"/>
    </row>
    <row r="38" spans="2:11" s="1" customFormat="1" ht="25.35" customHeight="1" x14ac:dyDescent="0.3">
      <c r="B38" s="34"/>
      <c r="C38" s="130"/>
      <c r="D38" s="131" t="s">
        <v>51</v>
      </c>
      <c r="E38" s="73"/>
      <c r="F38" s="73"/>
      <c r="G38" s="132" t="s">
        <v>52</v>
      </c>
      <c r="H38" s="133" t="s">
        <v>53</v>
      </c>
      <c r="I38" s="134"/>
      <c r="J38" s="135">
        <f>SUM(J29:J36)</f>
        <v>0</v>
      </c>
      <c r="K38" s="136"/>
    </row>
    <row r="39" spans="2:11" s="1" customFormat="1" ht="14.45" customHeight="1" x14ac:dyDescent="0.3">
      <c r="B39" s="49"/>
      <c r="C39" s="50"/>
      <c r="D39" s="50"/>
      <c r="E39" s="50"/>
      <c r="F39" s="50"/>
      <c r="G39" s="50"/>
      <c r="H39" s="50"/>
      <c r="I39" s="137"/>
      <c r="J39" s="50"/>
      <c r="K39" s="51"/>
    </row>
    <row r="43" spans="2:11" s="1" customFormat="1" ht="6.95" customHeight="1" x14ac:dyDescent="0.3">
      <c r="B43" s="138"/>
      <c r="C43" s="139"/>
      <c r="D43" s="139"/>
      <c r="E43" s="139"/>
      <c r="F43" s="139"/>
      <c r="G43" s="139"/>
      <c r="H43" s="139"/>
      <c r="I43" s="140"/>
      <c r="J43" s="139"/>
      <c r="K43" s="141"/>
    </row>
    <row r="44" spans="2:11" s="1" customFormat="1" ht="36.950000000000003" customHeight="1" x14ac:dyDescent="0.3">
      <c r="B44" s="34"/>
      <c r="C44" s="23" t="s">
        <v>101</v>
      </c>
      <c r="D44" s="35"/>
      <c r="E44" s="35"/>
      <c r="F44" s="35"/>
      <c r="G44" s="35"/>
      <c r="H44" s="35"/>
      <c r="I44" s="116"/>
      <c r="J44" s="35"/>
      <c r="K44" s="38"/>
    </row>
    <row r="45" spans="2:11" s="1" customFormat="1" ht="6.95" customHeight="1" x14ac:dyDescent="0.3">
      <c r="B45" s="34"/>
      <c r="C45" s="35"/>
      <c r="D45" s="35"/>
      <c r="E45" s="35"/>
      <c r="F45" s="35"/>
      <c r="G45" s="35"/>
      <c r="H45" s="35"/>
      <c r="I45" s="116"/>
      <c r="J45" s="35"/>
      <c r="K45" s="38"/>
    </row>
    <row r="46" spans="2:11" s="1" customFormat="1" ht="14.45" customHeight="1" x14ac:dyDescent="0.3">
      <c r="B46" s="34"/>
      <c r="C46" s="30" t="s">
        <v>16</v>
      </c>
      <c r="D46" s="35"/>
      <c r="E46" s="35"/>
      <c r="F46" s="35"/>
      <c r="G46" s="35"/>
      <c r="H46" s="35"/>
      <c r="I46" s="116"/>
      <c r="J46" s="35"/>
      <c r="K46" s="38"/>
    </row>
    <row r="47" spans="2:11" s="1" customFormat="1" ht="22.5" customHeight="1" x14ac:dyDescent="0.3">
      <c r="B47" s="34"/>
      <c r="C47" s="35"/>
      <c r="D47" s="35"/>
      <c r="E47" s="388" t="str">
        <f>E7</f>
        <v>Úprava prostor polygrafie budova Ministerstva financí ČR</v>
      </c>
      <c r="F47" s="356"/>
      <c r="G47" s="356"/>
      <c r="H47" s="356"/>
      <c r="I47" s="116"/>
      <c r="J47" s="35"/>
      <c r="K47" s="38"/>
    </row>
    <row r="48" spans="2:11" ht="15" x14ac:dyDescent="0.3">
      <c r="B48" s="21"/>
      <c r="C48" s="30" t="s">
        <v>97</v>
      </c>
      <c r="D48" s="22"/>
      <c r="E48" s="22"/>
      <c r="F48" s="22"/>
      <c r="G48" s="22"/>
      <c r="H48" s="22"/>
      <c r="I48" s="115"/>
      <c r="J48" s="22"/>
      <c r="K48" s="24"/>
    </row>
    <row r="49" spans="2:47" s="1" customFormat="1" ht="22.5" customHeight="1" x14ac:dyDescent="0.3">
      <c r="B49" s="34"/>
      <c r="C49" s="35"/>
      <c r="D49" s="35"/>
      <c r="E49" s="388" t="s">
        <v>98</v>
      </c>
      <c r="F49" s="356"/>
      <c r="G49" s="356"/>
      <c r="H49" s="356"/>
      <c r="I49" s="116"/>
      <c r="J49" s="35"/>
      <c r="K49" s="38"/>
    </row>
    <row r="50" spans="2:47" s="1" customFormat="1" ht="14.45" customHeight="1" x14ac:dyDescent="0.3">
      <c r="B50" s="34"/>
      <c r="C50" s="30" t="s">
        <v>99</v>
      </c>
      <c r="D50" s="35"/>
      <c r="E50" s="35"/>
      <c r="F50" s="35"/>
      <c r="G50" s="35"/>
      <c r="H50" s="35"/>
      <c r="I50" s="116"/>
      <c r="J50" s="35"/>
      <c r="K50" s="38"/>
    </row>
    <row r="51" spans="2:47" s="1" customFormat="1" ht="23.25" customHeight="1" x14ac:dyDescent="0.3">
      <c r="B51" s="34"/>
      <c r="C51" s="35"/>
      <c r="D51" s="35"/>
      <c r="E51" s="389" t="str">
        <f>E11</f>
        <v>02 - Zdravotní instalace vnitřní kanalizace a vodovod, vytápění, chlazení</v>
      </c>
      <c r="F51" s="356"/>
      <c r="G51" s="356"/>
      <c r="H51" s="356"/>
      <c r="I51" s="116"/>
      <c r="J51" s="35"/>
      <c r="K51" s="38"/>
    </row>
    <row r="52" spans="2:47" s="1" customFormat="1" ht="6.95" customHeight="1" x14ac:dyDescent="0.3">
      <c r="B52" s="34"/>
      <c r="C52" s="35"/>
      <c r="D52" s="35"/>
      <c r="E52" s="35"/>
      <c r="F52" s="35"/>
      <c r="G52" s="35"/>
      <c r="H52" s="35"/>
      <c r="I52" s="116"/>
      <c r="J52" s="35"/>
      <c r="K52" s="38"/>
    </row>
    <row r="53" spans="2:47" s="1" customFormat="1" ht="18" customHeight="1" x14ac:dyDescent="0.3">
      <c r="B53" s="34"/>
      <c r="C53" s="30" t="s">
        <v>24</v>
      </c>
      <c r="D53" s="35"/>
      <c r="E53" s="35"/>
      <c r="F53" s="28" t="str">
        <f>F14</f>
        <v>objekt B, místnost č.357, 357a, 357b, 357c</v>
      </c>
      <c r="G53" s="35"/>
      <c r="H53" s="35"/>
      <c r="I53" s="117" t="s">
        <v>26</v>
      </c>
      <c r="J53" s="118" t="str">
        <f>IF(J14="","",J14)</f>
        <v>25.8.2016</v>
      </c>
      <c r="K53" s="38"/>
    </row>
    <row r="54" spans="2:47" s="1" customFormat="1" ht="6.95" customHeight="1" x14ac:dyDescent="0.3">
      <c r="B54" s="34"/>
      <c r="C54" s="35"/>
      <c r="D54" s="35"/>
      <c r="E54" s="35"/>
      <c r="F54" s="35"/>
      <c r="G54" s="35"/>
      <c r="H54" s="35"/>
      <c r="I54" s="116"/>
      <c r="J54" s="35"/>
      <c r="K54" s="38"/>
    </row>
    <row r="55" spans="2:47" s="1" customFormat="1" ht="15" x14ac:dyDescent="0.3">
      <c r="B55" s="34"/>
      <c r="C55" s="30" t="s">
        <v>29</v>
      </c>
      <c r="D55" s="35"/>
      <c r="E55" s="35"/>
      <c r="F55" s="28" t="str">
        <f>E17</f>
        <v>Ministerstvo financí České republiky</v>
      </c>
      <c r="G55" s="35"/>
      <c r="H55" s="35"/>
      <c r="I55" s="117" t="s">
        <v>36</v>
      </c>
      <c r="J55" s="28" t="str">
        <f>E23</f>
        <v>Ing. arch. Dalibor Hlaváček, Ph.D.</v>
      </c>
      <c r="K55" s="38"/>
    </row>
    <row r="56" spans="2:47" s="1" customFormat="1" ht="14.45" customHeight="1" x14ac:dyDescent="0.3">
      <c r="B56" s="34"/>
      <c r="C56" s="30" t="s">
        <v>34</v>
      </c>
      <c r="D56" s="35"/>
      <c r="E56" s="35"/>
      <c r="F56" s="28" t="str">
        <f>IF(E20="","",E20)</f>
        <v/>
      </c>
      <c r="G56" s="35"/>
      <c r="H56" s="35"/>
      <c r="I56" s="116"/>
      <c r="J56" s="35"/>
      <c r="K56" s="38"/>
    </row>
    <row r="57" spans="2:47" s="1" customFormat="1" ht="10.35" customHeight="1" x14ac:dyDescent="0.3">
      <c r="B57" s="34"/>
      <c r="C57" s="35"/>
      <c r="D57" s="35"/>
      <c r="E57" s="35"/>
      <c r="F57" s="35"/>
      <c r="G57" s="35"/>
      <c r="H57" s="35"/>
      <c r="I57" s="116"/>
      <c r="J57" s="35"/>
      <c r="K57" s="38"/>
    </row>
    <row r="58" spans="2:47" s="1" customFormat="1" ht="29.25" customHeight="1" x14ac:dyDescent="0.3">
      <c r="B58" s="34"/>
      <c r="C58" s="142" t="s">
        <v>102</v>
      </c>
      <c r="D58" s="130"/>
      <c r="E58" s="130"/>
      <c r="F58" s="130"/>
      <c r="G58" s="130"/>
      <c r="H58" s="130"/>
      <c r="I58" s="143"/>
      <c r="J58" s="144" t="s">
        <v>103</v>
      </c>
      <c r="K58" s="145"/>
    </row>
    <row r="59" spans="2:47" s="1" customFormat="1" ht="10.35" customHeight="1" x14ac:dyDescent="0.3">
      <c r="B59" s="34"/>
      <c r="C59" s="35"/>
      <c r="D59" s="35"/>
      <c r="E59" s="35"/>
      <c r="F59" s="35"/>
      <c r="G59" s="35"/>
      <c r="H59" s="35"/>
      <c r="I59" s="116"/>
      <c r="J59" s="35"/>
      <c r="K59" s="38"/>
    </row>
    <row r="60" spans="2:47" s="1" customFormat="1" ht="29.25" customHeight="1" x14ac:dyDescent="0.3">
      <c r="B60" s="34"/>
      <c r="C60" s="146" t="s">
        <v>104</v>
      </c>
      <c r="D60" s="35"/>
      <c r="E60" s="35"/>
      <c r="F60" s="35"/>
      <c r="G60" s="35"/>
      <c r="H60" s="35"/>
      <c r="I60" s="116"/>
      <c r="J60" s="126">
        <f>J92</f>
        <v>0</v>
      </c>
      <c r="K60" s="38"/>
      <c r="AU60" s="17" t="s">
        <v>105</v>
      </c>
    </row>
    <row r="61" spans="2:47" s="8" customFormat="1" ht="24.95" customHeight="1" x14ac:dyDescent="0.3">
      <c r="B61" s="147"/>
      <c r="C61" s="148"/>
      <c r="D61" s="149" t="s">
        <v>567</v>
      </c>
      <c r="E61" s="150"/>
      <c r="F61" s="150"/>
      <c r="G61" s="150"/>
      <c r="H61" s="150"/>
      <c r="I61" s="151"/>
      <c r="J61" s="152">
        <f>J93</f>
        <v>0</v>
      </c>
      <c r="K61" s="153"/>
    </row>
    <row r="62" spans="2:47" s="8" customFormat="1" ht="24.95" customHeight="1" x14ac:dyDescent="0.3">
      <c r="B62" s="147"/>
      <c r="C62" s="148"/>
      <c r="D62" s="149" t="s">
        <v>568</v>
      </c>
      <c r="E62" s="150"/>
      <c r="F62" s="150"/>
      <c r="G62" s="150"/>
      <c r="H62" s="150"/>
      <c r="I62" s="151"/>
      <c r="J62" s="152">
        <f>J122</f>
        <v>0</v>
      </c>
      <c r="K62" s="153"/>
    </row>
    <row r="63" spans="2:47" s="8" customFormat="1" ht="24.95" customHeight="1" x14ac:dyDescent="0.3">
      <c r="B63" s="147"/>
      <c r="C63" s="148"/>
      <c r="D63" s="149" t="s">
        <v>569</v>
      </c>
      <c r="E63" s="150"/>
      <c r="F63" s="150"/>
      <c r="G63" s="150"/>
      <c r="H63" s="150"/>
      <c r="I63" s="151"/>
      <c r="J63" s="152">
        <f>J155</f>
        <v>0</v>
      </c>
      <c r="K63" s="153"/>
    </row>
    <row r="64" spans="2:47" s="8" customFormat="1" ht="24.95" customHeight="1" x14ac:dyDescent="0.3">
      <c r="B64" s="147"/>
      <c r="C64" s="148"/>
      <c r="D64" s="149" t="s">
        <v>570</v>
      </c>
      <c r="E64" s="150"/>
      <c r="F64" s="150"/>
      <c r="G64" s="150"/>
      <c r="H64" s="150"/>
      <c r="I64" s="151"/>
      <c r="J64" s="152">
        <f>J172</f>
        <v>0</v>
      </c>
      <c r="K64" s="153"/>
    </row>
    <row r="65" spans="2:12" s="8" customFormat="1" ht="24.95" customHeight="1" x14ac:dyDescent="0.3">
      <c r="B65" s="147"/>
      <c r="C65" s="148"/>
      <c r="D65" s="149" t="s">
        <v>571</v>
      </c>
      <c r="E65" s="150"/>
      <c r="F65" s="150"/>
      <c r="G65" s="150"/>
      <c r="H65" s="150"/>
      <c r="I65" s="151"/>
      <c r="J65" s="152">
        <f>J201</f>
        <v>0</v>
      </c>
      <c r="K65" s="153"/>
    </row>
    <row r="66" spans="2:12" s="8" customFormat="1" ht="24.95" customHeight="1" x14ac:dyDescent="0.3">
      <c r="B66" s="147"/>
      <c r="C66" s="148"/>
      <c r="D66" s="149" t="s">
        <v>572</v>
      </c>
      <c r="E66" s="150"/>
      <c r="F66" s="150"/>
      <c r="G66" s="150"/>
      <c r="H66" s="150"/>
      <c r="I66" s="151"/>
      <c r="J66" s="152">
        <f>J216</f>
        <v>0</v>
      </c>
      <c r="K66" s="153"/>
    </row>
    <row r="67" spans="2:12" s="8" customFormat="1" ht="24.95" customHeight="1" x14ac:dyDescent="0.3">
      <c r="B67" s="147"/>
      <c r="C67" s="148"/>
      <c r="D67" s="149" t="s">
        <v>573</v>
      </c>
      <c r="E67" s="150"/>
      <c r="F67" s="150"/>
      <c r="G67" s="150"/>
      <c r="H67" s="150"/>
      <c r="I67" s="151"/>
      <c r="J67" s="152">
        <f>J225</f>
        <v>0</v>
      </c>
      <c r="K67" s="153"/>
    </row>
    <row r="68" spans="2:12" s="8" customFormat="1" ht="24.95" customHeight="1" x14ac:dyDescent="0.3">
      <c r="B68" s="147"/>
      <c r="C68" s="148"/>
      <c r="D68" s="149" t="s">
        <v>574</v>
      </c>
      <c r="E68" s="150"/>
      <c r="F68" s="150"/>
      <c r="G68" s="150"/>
      <c r="H68" s="150"/>
      <c r="I68" s="151"/>
      <c r="J68" s="152">
        <f>J242</f>
        <v>0</v>
      </c>
      <c r="K68" s="153"/>
    </row>
    <row r="69" spans="2:12" s="8" customFormat="1" ht="24.95" customHeight="1" x14ac:dyDescent="0.3">
      <c r="B69" s="147"/>
      <c r="C69" s="148"/>
      <c r="D69" s="149" t="s">
        <v>575</v>
      </c>
      <c r="E69" s="150"/>
      <c r="F69" s="150"/>
      <c r="G69" s="150"/>
      <c r="H69" s="150"/>
      <c r="I69" s="151"/>
      <c r="J69" s="152">
        <f>J247</f>
        <v>0</v>
      </c>
      <c r="K69" s="153"/>
    </row>
    <row r="70" spans="2:12" s="8" customFormat="1" ht="24.95" customHeight="1" x14ac:dyDescent="0.3">
      <c r="B70" s="147"/>
      <c r="C70" s="148"/>
      <c r="D70" s="149" t="s">
        <v>571</v>
      </c>
      <c r="E70" s="150"/>
      <c r="F70" s="150"/>
      <c r="G70" s="150"/>
      <c r="H70" s="150"/>
      <c r="I70" s="151"/>
      <c r="J70" s="152">
        <f>J256</f>
        <v>0</v>
      </c>
      <c r="K70" s="153"/>
    </row>
    <row r="71" spans="2:12" s="1" customFormat="1" ht="21.75" customHeight="1" x14ac:dyDescent="0.3">
      <c r="B71" s="34"/>
      <c r="C71" s="35"/>
      <c r="D71" s="35"/>
      <c r="E71" s="35"/>
      <c r="F71" s="35"/>
      <c r="G71" s="35"/>
      <c r="H71" s="35"/>
      <c r="I71" s="116"/>
      <c r="J71" s="35"/>
      <c r="K71" s="38"/>
    </row>
    <row r="72" spans="2:12" s="1" customFormat="1" ht="6.95" customHeight="1" x14ac:dyDescent="0.3">
      <c r="B72" s="49"/>
      <c r="C72" s="50"/>
      <c r="D72" s="50"/>
      <c r="E72" s="50"/>
      <c r="F72" s="50"/>
      <c r="G72" s="50"/>
      <c r="H72" s="50"/>
      <c r="I72" s="137"/>
      <c r="J72" s="50"/>
      <c r="K72" s="51"/>
    </row>
    <row r="76" spans="2:12" s="1" customFormat="1" ht="6.95" customHeight="1" x14ac:dyDescent="0.3">
      <c r="B76" s="52"/>
      <c r="C76" s="53"/>
      <c r="D76" s="53"/>
      <c r="E76" s="53"/>
      <c r="F76" s="53"/>
      <c r="G76" s="53"/>
      <c r="H76" s="53"/>
      <c r="I76" s="140"/>
      <c r="J76" s="53"/>
      <c r="K76" s="53"/>
      <c r="L76" s="54"/>
    </row>
    <row r="77" spans="2:12" s="1" customFormat="1" ht="36.950000000000003" customHeight="1" x14ac:dyDescent="0.3">
      <c r="B77" s="34"/>
      <c r="C77" s="55" t="s">
        <v>119</v>
      </c>
      <c r="D77" s="56"/>
      <c r="E77" s="56"/>
      <c r="F77" s="56"/>
      <c r="G77" s="56"/>
      <c r="H77" s="56"/>
      <c r="I77" s="161"/>
      <c r="J77" s="56"/>
      <c r="K77" s="56"/>
      <c r="L77" s="54"/>
    </row>
    <row r="78" spans="2:12" s="1" customFormat="1" ht="6.95" customHeight="1" x14ac:dyDescent="0.3">
      <c r="B78" s="34"/>
      <c r="C78" s="56"/>
      <c r="D78" s="56"/>
      <c r="E78" s="56"/>
      <c r="F78" s="56"/>
      <c r="G78" s="56"/>
      <c r="H78" s="56"/>
      <c r="I78" s="161"/>
      <c r="J78" s="56"/>
      <c r="K78" s="56"/>
      <c r="L78" s="54"/>
    </row>
    <row r="79" spans="2:12" s="1" customFormat="1" ht="14.45" customHeight="1" x14ac:dyDescent="0.3">
      <c r="B79" s="34"/>
      <c r="C79" s="58" t="s">
        <v>16</v>
      </c>
      <c r="D79" s="56"/>
      <c r="E79" s="56"/>
      <c r="F79" s="56"/>
      <c r="G79" s="56"/>
      <c r="H79" s="56"/>
      <c r="I79" s="161"/>
      <c r="J79" s="56"/>
      <c r="K79" s="56"/>
      <c r="L79" s="54"/>
    </row>
    <row r="80" spans="2:12" s="1" customFormat="1" ht="22.5" customHeight="1" x14ac:dyDescent="0.3">
      <c r="B80" s="34"/>
      <c r="C80" s="56"/>
      <c r="D80" s="56"/>
      <c r="E80" s="387" t="str">
        <f>E7</f>
        <v>Úprava prostor polygrafie budova Ministerstva financí ČR</v>
      </c>
      <c r="F80" s="367"/>
      <c r="G80" s="367"/>
      <c r="H80" s="367"/>
      <c r="I80" s="161"/>
      <c r="J80" s="56"/>
      <c r="K80" s="56"/>
      <c r="L80" s="54"/>
    </row>
    <row r="81" spans="2:65" ht="15" x14ac:dyDescent="0.3">
      <c r="B81" s="21"/>
      <c r="C81" s="58" t="s">
        <v>97</v>
      </c>
      <c r="D81" s="162"/>
      <c r="E81" s="162"/>
      <c r="F81" s="162"/>
      <c r="G81" s="162"/>
      <c r="H81" s="162"/>
      <c r="J81" s="162"/>
      <c r="K81" s="162"/>
      <c r="L81" s="163"/>
    </row>
    <row r="82" spans="2:65" s="1" customFormat="1" ht="22.5" customHeight="1" x14ac:dyDescent="0.3">
      <c r="B82" s="34"/>
      <c r="C82" s="56"/>
      <c r="D82" s="56"/>
      <c r="E82" s="387" t="s">
        <v>98</v>
      </c>
      <c r="F82" s="367"/>
      <c r="G82" s="367"/>
      <c r="H82" s="367"/>
      <c r="I82" s="161"/>
      <c r="J82" s="56"/>
      <c r="K82" s="56"/>
      <c r="L82" s="54"/>
    </row>
    <row r="83" spans="2:65" s="1" customFormat="1" ht="14.45" customHeight="1" x14ac:dyDescent="0.3">
      <c r="B83" s="34"/>
      <c r="C83" s="58" t="s">
        <v>99</v>
      </c>
      <c r="D83" s="56"/>
      <c r="E83" s="56"/>
      <c r="F83" s="56"/>
      <c r="G83" s="56"/>
      <c r="H83" s="56"/>
      <c r="I83" s="161"/>
      <c r="J83" s="56"/>
      <c r="K83" s="56"/>
      <c r="L83" s="54"/>
    </row>
    <row r="84" spans="2:65" s="1" customFormat="1" ht="23.25" customHeight="1" x14ac:dyDescent="0.3">
      <c r="B84" s="34"/>
      <c r="C84" s="56"/>
      <c r="D84" s="56"/>
      <c r="E84" s="364" t="str">
        <f>E11</f>
        <v>02 - Zdravotní instalace vnitřní kanalizace a vodovod, vytápění, chlazení</v>
      </c>
      <c r="F84" s="367"/>
      <c r="G84" s="367"/>
      <c r="H84" s="367"/>
      <c r="I84" s="161"/>
      <c r="J84" s="56"/>
      <c r="K84" s="56"/>
      <c r="L84" s="54"/>
    </row>
    <row r="85" spans="2:65" s="1" customFormat="1" ht="6.95" customHeight="1" x14ac:dyDescent="0.3">
      <c r="B85" s="34"/>
      <c r="C85" s="56"/>
      <c r="D85" s="56"/>
      <c r="E85" s="56"/>
      <c r="F85" s="56"/>
      <c r="G85" s="56"/>
      <c r="H85" s="56"/>
      <c r="I85" s="161"/>
      <c r="J85" s="56"/>
      <c r="K85" s="56"/>
      <c r="L85" s="54"/>
    </row>
    <row r="86" spans="2:65" s="1" customFormat="1" ht="18" customHeight="1" x14ac:dyDescent="0.3">
      <c r="B86" s="34"/>
      <c r="C86" s="58" t="s">
        <v>24</v>
      </c>
      <c r="D86" s="56"/>
      <c r="E86" s="56"/>
      <c r="F86" s="164" t="str">
        <f>F14</f>
        <v>objekt B, místnost č.357, 357a, 357b, 357c</v>
      </c>
      <c r="G86" s="56"/>
      <c r="H86" s="56"/>
      <c r="I86" s="165" t="s">
        <v>26</v>
      </c>
      <c r="J86" s="66" t="str">
        <f>IF(J14="","",J14)</f>
        <v>25.8.2016</v>
      </c>
      <c r="K86" s="56"/>
      <c r="L86" s="54"/>
    </row>
    <row r="87" spans="2:65" s="1" customFormat="1" ht="6.95" customHeight="1" x14ac:dyDescent="0.3">
      <c r="B87" s="34"/>
      <c r="C87" s="56"/>
      <c r="D87" s="56"/>
      <c r="E87" s="56"/>
      <c r="F87" s="56"/>
      <c r="G87" s="56"/>
      <c r="H87" s="56"/>
      <c r="I87" s="161"/>
      <c r="J87" s="56"/>
      <c r="K87" s="56"/>
      <c r="L87" s="54"/>
    </row>
    <row r="88" spans="2:65" s="1" customFormat="1" ht="15" x14ac:dyDescent="0.3">
      <c r="B88" s="34"/>
      <c r="C88" s="58" t="s">
        <v>29</v>
      </c>
      <c r="D88" s="56"/>
      <c r="E88" s="56"/>
      <c r="F88" s="164" t="str">
        <f>E17</f>
        <v>Ministerstvo financí České republiky</v>
      </c>
      <c r="G88" s="56"/>
      <c r="H88" s="56"/>
      <c r="I88" s="165" t="s">
        <v>36</v>
      </c>
      <c r="J88" s="164" t="str">
        <f>E23</f>
        <v>Ing. arch. Dalibor Hlaváček, Ph.D.</v>
      </c>
      <c r="K88" s="56"/>
      <c r="L88" s="54"/>
    </row>
    <row r="89" spans="2:65" s="1" customFormat="1" ht="14.45" customHeight="1" x14ac:dyDescent="0.3">
      <c r="B89" s="34"/>
      <c r="C89" s="58" t="s">
        <v>34</v>
      </c>
      <c r="D89" s="56"/>
      <c r="E89" s="56"/>
      <c r="F89" s="164" t="str">
        <f>IF(E20="","",E20)</f>
        <v/>
      </c>
      <c r="G89" s="56"/>
      <c r="H89" s="56"/>
      <c r="I89" s="161"/>
      <c r="J89" s="56"/>
      <c r="K89" s="56"/>
      <c r="L89" s="54"/>
    </row>
    <row r="90" spans="2:65" s="1" customFormat="1" ht="10.35" customHeight="1" x14ac:dyDescent="0.3">
      <c r="B90" s="34"/>
      <c r="C90" s="56"/>
      <c r="D90" s="56"/>
      <c r="E90" s="56"/>
      <c r="F90" s="56"/>
      <c r="G90" s="56"/>
      <c r="H90" s="56"/>
      <c r="I90" s="161"/>
      <c r="J90" s="56"/>
      <c r="K90" s="56"/>
      <c r="L90" s="54"/>
    </row>
    <row r="91" spans="2:65" s="10" customFormat="1" ht="29.25" customHeight="1" x14ac:dyDescent="0.3">
      <c r="B91" s="166"/>
      <c r="C91" s="167" t="s">
        <v>120</v>
      </c>
      <c r="D91" s="168" t="s">
        <v>60</v>
      </c>
      <c r="E91" s="168" t="s">
        <v>56</v>
      </c>
      <c r="F91" s="168" t="s">
        <v>121</v>
      </c>
      <c r="G91" s="168" t="s">
        <v>122</v>
      </c>
      <c r="H91" s="168" t="s">
        <v>123</v>
      </c>
      <c r="I91" s="169" t="s">
        <v>124</v>
      </c>
      <c r="J91" s="168" t="s">
        <v>103</v>
      </c>
      <c r="K91" s="170" t="s">
        <v>125</v>
      </c>
      <c r="L91" s="171"/>
      <c r="M91" s="75" t="s">
        <v>126</v>
      </c>
      <c r="N91" s="76" t="s">
        <v>45</v>
      </c>
      <c r="O91" s="76" t="s">
        <v>127</v>
      </c>
      <c r="P91" s="76" t="s">
        <v>128</v>
      </c>
      <c r="Q91" s="76" t="s">
        <v>129</v>
      </c>
      <c r="R91" s="76" t="s">
        <v>130</v>
      </c>
      <c r="S91" s="76" t="s">
        <v>131</v>
      </c>
      <c r="T91" s="77" t="s">
        <v>132</v>
      </c>
    </row>
    <row r="92" spans="2:65" s="1" customFormat="1" ht="29.25" customHeight="1" x14ac:dyDescent="0.35">
      <c r="B92" s="34"/>
      <c r="C92" s="81" t="s">
        <v>104</v>
      </c>
      <c r="D92" s="56"/>
      <c r="E92" s="56"/>
      <c r="F92" s="56"/>
      <c r="G92" s="56"/>
      <c r="H92" s="56"/>
      <c r="I92" s="161"/>
      <c r="J92" s="172">
        <f>BK92</f>
        <v>0</v>
      </c>
      <c r="K92" s="56"/>
      <c r="L92" s="54"/>
      <c r="M92" s="78"/>
      <c r="N92" s="79"/>
      <c r="O92" s="79"/>
      <c r="P92" s="173">
        <f>P93+P122+P155+P172+P201+P216+P225+P242+P247+P256</f>
        <v>0</v>
      </c>
      <c r="Q92" s="79"/>
      <c r="R92" s="173">
        <f>R93+R122+R155+R172+R201+R216+R225+R242+R247+R256</f>
        <v>2.0301450000000001</v>
      </c>
      <c r="S92" s="79"/>
      <c r="T92" s="174">
        <f>T93+T122+T155+T172+T201+T216+T225+T242+T247+T256</f>
        <v>0</v>
      </c>
      <c r="AT92" s="17" t="s">
        <v>74</v>
      </c>
      <c r="AU92" s="17" t="s">
        <v>105</v>
      </c>
      <c r="BK92" s="175">
        <f>BK93+BK122+BK155+BK172+BK201+BK216+BK225+BK242+BK247+BK256</f>
        <v>0</v>
      </c>
    </row>
    <row r="93" spans="2:65" s="11" customFormat="1" ht="37.35" customHeight="1" x14ac:dyDescent="0.35">
      <c r="B93" s="176"/>
      <c r="C93" s="177"/>
      <c r="D93" s="190" t="s">
        <v>74</v>
      </c>
      <c r="E93" s="250" t="s">
        <v>576</v>
      </c>
      <c r="F93" s="250" t="s">
        <v>577</v>
      </c>
      <c r="G93" s="177"/>
      <c r="H93" s="177"/>
      <c r="I93" s="180"/>
      <c r="J93" s="251">
        <f>BK93</f>
        <v>0</v>
      </c>
      <c r="K93" s="177"/>
      <c r="L93" s="182"/>
      <c r="M93" s="183"/>
      <c r="N93" s="184"/>
      <c r="O93" s="184"/>
      <c r="P93" s="185">
        <f>SUM(P94:P121)</f>
        <v>0</v>
      </c>
      <c r="Q93" s="184"/>
      <c r="R93" s="185">
        <f>SUM(R94:R121)</f>
        <v>0.15155000000000002</v>
      </c>
      <c r="S93" s="184"/>
      <c r="T93" s="186">
        <f>SUM(T94:T121)</f>
        <v>0</v>
      </c>
      <c r="AR93" s="187" t="s">
        <v>81</v>
      </c>
      <c r="AT93" s="188" t="s">
        <v>74</v>
      </c>
      <c r="AU93" s="188" t="s">
        <v>75</v>
      </c>
      <c r="AY93" s="187" t="s">
        <v>135</v>
      </c>
      <c r="BK93" s="189">
        <f>SUM(BK94:BK121)</f>
        <v>0</v>
      </c>
    </row>
    <row r="94" spans="2:65" s="1" customFormat="1" ht="22.5" customHeight="1" x14ac:dyDescent="0.3">
      <c r="B94" s="34"/>
      <c r="C94" s="193" t="s">
        <v>23</v>
      </c>
      <c r="D94" s="193" t="s">
        <v>138</v>
      </c>
      <c r="E94" s="194" t="s">
        <v>578</v>
      </c>
      <c r="F94" s="195" t="s">
        <v>579</v>
      </c>
      <c r="G94" s="196" t="s">
        <v>241</v>
      </c>
      <c r="H94" s="197">
        <v>1</v>
      </c>
      <c r="I94" s="198"/>
      <c r="J94" s="199">
        <f>ROUND(I94*H94,2)</f>
        <v>0</v>
      </c>
      <c r="K94" s="195" t="s">
        <v>580</v>
      </c>
      <c r="L94" s="54"/>
      <c r="M94" s="200" t="s">
        <v>31</v>
      </c>
      <c r="N94" s="201" t="s">
        <v>46</v>
      </c>
      <c r="O94" s="35"/>
      <c r="P94" s="202">
        <f>O94*H94</f>
        <v>0</v>
      </c>
      <c r="Q94" s="202">
        <v>8.94E-3</v>
      </c>
      <c r="R94" s="202">
        <f>Q94*H94</f>
        <v>8.94E-3</v>
      </c>
      <c r="S94" s="202">
        <v>0</v>
      </c>
      <c r="T94" s="203">
        <f>S94*H94</f>
        <v>0</v>
      </c>
      <c r="AR94" s="17" t="s">
        <v>250</v>
      </c>
      <c r="AT94" s="17" t="s">
        <v>138</v>
      </c>
      <c r="AU94" s="17" t="s">
        <v>23</v>
      </c>
      <c r="AY94" s="17" t="s">
        <v>135</v>
      </c>
      <c r="BE94" s="204">
        <f>IF(N94="základní",J94,0)</f>
        <v>0</v>
      </c>
      <c r="BF94" s="204">
        <f>IF(N94="snížená",J94,0)</f>
        <v>0</v>
      </c>
      <c r="BG94" s="204">
        <f>IF(N94="zákl. přenesená",J94,0)</f>
        <v>0</v>
      </c>
      <c r="BH94" s="204">
        <f>IF(N94="sníž. přenesená",J94,0)</f>
        <v>0</v>
      </c>
      <c r="BI94" s="204">
        <f>IF(N94="nulová",J94,0)</f>
        <v>0</v>
      </c>
      <c r="BJ94" s="17" t="s">
        <v>23</v>
      </c>
      <c r="BK94" s="204">
        <f>ROUND(I94*H94,2)</f>
        <v>0</v>
      </c>
      <c r="BL94" s="17" t="s">
        <v>250</v>
      </c>
      <c r="BM94" s="17" t="s">
        <v>81</v>
      </c>
    </row>
    <row r="95" spans="2:65" s="1" customFormat="1" x14ac:dyDescent="0.3">
      <c r="B95" s="34"/>
      <c r="C95" s="56"/>
      <c r="D95" s="219" t="s">
        <v>145</v>
      </c>
      <c r="E95" s="56"/>
      <c r="F95" s="223" t="s">
        <v>579</v>
      </c>
      <c r="G95" s="56"/>
      <c r="H95" s="56"/>
      <c r="I95" s="161"/>
      <c r="J95" s="56"/>
      <c r="K95" s="56"/>
      <c r="L95" s="54"/>
      <c r="M95" s="71"/>
      <c r="N95" s="35"/>
      <c r="O95" s="35"/>
      <c r="P95" s="35"/>
      <c r="Q95" s="35"/>
      <c r="R95" s="35"/>
      <c r="S95" s="35"/>
      <c r="T95" s="72"/>
      <c r="AT95" s="17" t="s">
        <v>145</v>
      </c>
      <c r="AU95" s="17" t="s">
        <v>23</v>
      </c>
    </row>
    <row r="96" spans="2:65" s="1" customFormat="1" ht="22.5" customHeight="1" x14ac:dyDescent="0.3">
      <c r="B96" s="34"/>
      <c r="C96" s="193" t="s">
        <v>81</v>
      </c>
      <c r="D96" s="193" t="s">
        <v>138</v>
      </c>
      <c r="E96" s="194" t="s">
        <v>581</v>
      </c>
      <c r="F96" s="195" t="s">
        <v>582</v>
      </c>
      <c r="G96" s="196" t="s">
        <v>241</v>
      </c>
      <c r="H96" s="197">
        <v>1</v>
      </c>
      <c r="I96" s="198"/>
      <c r="J96" s="199">
        <f>ROUND(I96*H96,2)</f>
        <v>0</v>
      </c>
      <c r="K96" s="195" t="s">
        <v>580</v>
      </c>
      <c r="L96" s="54"/>
      <c r="M96" s="200" t="s">
        <v>31</v>
      </c>
      <c r="N96" s="201" t="s">
        <v>46</v>
      </c>
      <c r="O96" s="35"/>
      <c r="P96" s="202">
        <f>O96*H96</f>
        <v>0</v>
      </c>
      <c r="Q96" s="202">
        <v>6.7499999999999999E-3</v>
      </c>
      <c r="R96" s="202">
        <f>Q96*H96</f>
        <v>6.7499999999999999E-3</v>
      </c>
      <c r="S96" s="202">
        <v>0</v>
      </c>
      <c r="T96" s="203">
        <f>S96*H96</f>
        <v>0</v>
      </c>
      <c r="AR96" s="17" t="s">
        <v>250</v>
      </c>
      <c r="AT96" s="17" t="s">
        <v>138</v>
      </c>
      <c r="AU96" s="17" t="s">
        <v>23</v>
      </c>
      <c r="AY96" s="17" t="s">
        <v>135</v>
      </c>
      <c r="BE96" s="204">
        <f>IF(N96="základní",J96,0)</f>
        <v>0</v>
      </c>
      <c r="BF96" s="204">
        <f>IF(N96="snížená",J96,0)</f>
        <v>0</v>
      </c>
      <c r="BG96" s="204">
        <f>IF(N96="zákl. přenesená",J96,0)</f>
        <v>0</v>
      </c>
      <c r="BH96" s="204">
        <f>IF(N96="sníž. přenesená",J96,0)</f>
        <v>0</v>
      </c>
      <c r="BI96" s="204">
        <f>IF(N96="nulová",J96,0)</f>
        <v>0</v>
      </c>
      <c r="BJ96" s="17" t="s">
        <v>23</v>
      </c>
      <c r="BK96" s="204">
        <f>ROUND(I96*H96,2)</f>
        <v>0</v>
      </c>
      <c r="BL96" s="17" t="s">
        <v>250</v>
      </c>
      <c r="BM96" s="17" t="s">
        <v>143</v>
      </c>
    </row>
    <row r="97" spans="2:65" s="1" customFormat="1" x14ac:dyDescent="0.3">
      <c r="B97" s="34"/>
      <c r="C97" s="56"/>
      <c r="D97" s="219" t="s">
        <v>145</v>
      </c>
      <c r="E97" s="56"/>
      <c r="F97" s="223" t="s">
        <v>582</v>
      </c>
      <c r="G97" s="56"/>
      <c r="H97" s="56"/>
      <c r="I97" s="161"/>
      <c r="J97" s="56"/>
      <c r="K97" s="56"/>
      <c r="L97" s="54"/>
      <c r="M97" s="71"/>
      <c r="N97" s="35"/>
      <c r="O97" s="35"/>
      <c r="P97" s="35"/>
      <c r="Q97" s="35"/>
      <c r="R97" s="35"/>
      <c r="S97" s="35"/>
      <c r="T97" s="72"/>
      <c r="AT97" s="17" t="s">
        <v>145</v>
      </c>
      <c r="AU97" s="17" t="s">
        <v>23</v>
      </c>
    </row>
    <row r="98" spans="2:65" s="1" customFormat="1" ht="22.5" customHeight="1" x14ac:dyDescent="0.3">
      <c r="B98" s="34"/>
      <c r="C98" s="193" t="s">
        <v>171</v>
      </c>
      <c r="D98" s="193" t="s">
        <v>138</v>
      </c>
      <c r="E98" s="194" t="s">
        <v>583</v>
      </c>
      <c r="F98" s="195" t="s">
        <v>584</v>
      </c>
      <c r="G98" s="196" t="s">
        <v>441</v>
      </c>
      <c r="H98" s="197">
        <v>2</v>
      </c>
      <c r="I98" s="198"/>
      <c r="J98" s="199">
        <f>ROUND(I98*H98,2)</f>
        <v>0</v>
      </c>
      <c r="K98" s="195" t="s">
        <v>580</v>
      </c>
      <c r="L98" s="54"/>
      <c r="M98" s="200" t="s">
        <v>31</v>
      </c>
      <c r="N98" s="201" t="s">
        <v>46</v>
      </c>
      <c r="O98" s="35"/>
      <c r="P98" s="202">
        <f>O98*H98</f>
        <v>0</v>
      </c>
      <c r="Q98" s="202">
        <v>2.0999999999999999E-3</v>
      </c>
      <c r="R98" s="202">
        <f>Q98*H98</f>
        <v>4.1999999999999997E-3</v>
      </c>
      <c r="S98" s="202">
        <v>0</v>
      </c>
      <c r="T98" s="203">
        <f>S98*H98</f>
        <v>0</v>
      </c>
      <c r="AR98" s="17" t="s">
        <v>250</v>
      </c>
      <c r="AT98" s="17" t="s">
        <v>138</v>
      </c>
      <c r="AU98" s="17" t="s">
        <v>23</v>
      </c>
      <c r="AY98" s="17" t="s">
        <v>135</v>
      </c>
      <c r="BE98" s="204">
        <f>IF(N98="základní",J98,0)</f>
        <v>0</v>
      </c>
      <c r="BF98" s="204">
        <f>IF(N98="snížená",J98,0)</f>
        <v>0</v>
      </c>
      <c r="BG98" s="204">
        <f>IF(N98="zákl. přenesená",J98,0)</f>
        <v>0</v>
      </c>
      <c r="BH98" s="204">
        <f>IF(N98="sníž. přenesená",J98,0)</f>
        <v>0</v>
      </c>
      <c r="BI98" s="204">
        <f>IF(N98="nulová",J98,0)</f>
        <v>0</v>
      </c>
      <c r="BJ98" s="17" t="s">
        <v>23</v>
      </c>
      <c r="BK98" s="204">
        <f>ROUND(I98*H98,2)</f>
        <v>0</v>
      </c>
      <c r="BL98" s="17" t="s">
        <v>250</v>
      </c>
      <c r="BM98" s="17" t="s">
        <v>136</v>
      </c>
    </row>
    <row r="99" spans="2:65" s="1" customFormat="1" x14ac:dyDescent="0.3">
      <c r="B99" s="34"/>
      <c r="C99" s="56"/>
      <c r="D99" s="219" t="s">
        <v>145</v>
      </c>
      <c r="E99" s="56"/>
      <c r="F99" s="223" t="s">
        <v>584</v>
      </c>
      <c r="G99" s="56"/>
      <c r="H99" s="56"/>
      <c r="I99" s="161"/>
      <c r="J99" s="56"/>
      <c r="K99" s="56"/>
      <c r="L99" s="54"/>
      <c r="M99" s="71"/>
      <c r="N99" s="35"/>
      <c r="O99" s="35"/>
      <c r="P99" s="35"/>
      <c r="Q99" s="35"/>
      <c r="R99" s="35"/>
      <c r="S99" s="35"/>
      <c r="T99" s="72"/>
      <c r="AT99" s="17" t="s">
        <v>145</v>
      </c>
      <c r="AU99" s="17" t="s">
        <v>23</v>
      </c>
    </row>
    <row r="100" spans="2:65" s="1" customFormat="1" ht="22.5" customHeight="1" x14ac:dyDescent="0.3">
      <c r="B100" s="34"/>
      <c r="C100" s="193" t="s">
        <v>143</v>
      </c>
      <c r="D100" s="193" t="s">
        <v>138</v>
      </c>
      <c r="E100" s="194" t="s">
        <v>585</v>
      </c>
      <c r="F100" s="195" t="s">
        <v>586</v>
      </c>
      <c r="G100" s="196" t="s">
        <v>587</v>
      </c>
      <c r="H100" s="197">
        <v>4</v>
      </c>
      <c r="I100" s="198"/>
      <c r="J100" s="199">
        <f>ROUND(I100*H100,2)</f>
        <v>0</v>
      </c>
      <c r="K100" s="195" t="s">
        <v>31</v>
      </c>
      <c r="L100" s="54"/>
      <c r="M100" s="200" t="s">
        <v>31</v>
      </c>
      <c r="N100" s="201" t="s">
        <v>46</v>
      </c>
      <c r="O100" s="35"/>
      <c r="P100" s="202">
        <f>O100*H100</f>
        <v>0</v>
      </c>
      <c r="Q100" s="202">
        <v>0.01</v>
      </c>
      <c r="R100" s="202">
        <f>Q100*H100</f>
        <v>0.04</v>
      </c>
      <c r="S100" s="202">
        <v>0</v>
      </c>
      <c r="T100" s="203">
        <f>S100*H100</f>
        <v>0</v>
      </c>
      <c r="AR100" s="17" t="s">
        <v>250</v>
      </c>
      <c r="AT100" s="17" t="s">
        <v>138</v>
      </c>
      <c r="AU100" s="17" t="s">
        <v>23</v>
      </c>
      <c r="AY100" s="17" t="s">
        <v>135</v>
      </c>
      <c r="BE100" s="204">
        <f>IF(N100="základní",J100,0)</f>
        <v>0</v>
      </c>
      <c r="BF100" s="204">
        <f>IF(N100="snížená",J100,0)</f>
        <v>0</v>
      </c>
      <c r="BG100" s="204">
        <f>IF(N100="zákl. přenesená",J100,0)</f>
        <v>0</v>
      </c>
      <c r="BH100" s="204">
        <f>IF(N100="sníž. přenesená",J100,0)</f>
        <v>0</v>
      </c>
      <c r="BI100" s="204">
        <f>IF(N100="nulová",J100,0)</f>
        <v>0</v>
      </c>
      <c r="BJ100" s="17" t="s">
        <v>23</v>
      </c>
      <c r="BK100" s="204">
        <f>ROUND(I100*H100,2)</f>
        <v>0</v>
      </c>
      <c r="BL100" s="17" t="s">
        <v>250</v>
      </c>
      <c r="BM100" s="17" t="s">
        <v>204</v>
      </c>
    </row>
    <row r="101" spans="2:65" s="1" customFormat="1" x14ac:dyDescent="0.3">
      <c r="B101" s="34"/>
      <c r="C101" s="56"/>
      <c r="D101" s="219" t="s">
        <v>145</v>
      </c>
      <c r="E101" s="56"/>
      <c r="F101" s="223" t="s">
        <v>586</v>
      </c>
      <c r="G101" s="56"/>
      <c r="H101" s="56"/>
      <c r="I101" s="161"/>
      <c r="J101" s="56"/>
      <c r="K101" s="56"/>
      <c r="L101" s="54"/>
      <c r="M101" s="71"/>
      <c r="N101" s="35"/>
      <c r="O101" s="35"/>
      <c r="P101" s="35"/>
      <c r="Q101" s="35"/>
      <c r="R101" s="35"/>
      <c r="S101" s="35"/>
      <c r="T101" s="72"/>
      <c r="AT101" s="17" t="s">
        <v>145</v>
      </c>
      <c r="AU101" s="17" t="s">
        <v>23</v>
      </c>
    </row>
    <row r="102" spans="2:65" s="1" customFormat="1" ht="22.5" customHeight="1" x14ac:dyDescent="0.3">
      <c r="B102" s="34"/>
      <c r="C102" s="193" t="s">
        <v>183</v>
      </c>
      <c r="D102" s="193" t="s">
        <v>138</v>
      </c>
      <c r="E102" s="194" t="s">
        <v>588</v>
      </c>
      <c r="F102" s="195" t="s">
        <v>589</v>
      </c>
      <c r="G102" s="196" t="s">
        <v>441</v>
      </c>
      <c r="H102" s="197">
        <v>3</v>
      </c>
      <c r="I102" s="198"/>
      <c r="J102" s="199">
        <f>ROUND(I102*H102,2)</f>
        <v>0</v>
      </c>
      <c r="K102" s="195" t="s">
        <v>31</v>
      </c>
      <c r="L102" s="54"/>
      <c r="M102" s="200" t="s">
        <v>31</v>
      </c>
      <c r="N102" s="201" t="s">
        <v>46</v>
      </c>
      <c r="O102" s="35"/>
      <c r="P102" s="202">
        <f>O102*H102</f>
        <v>0</v>
      </c>
      <c r="Q102" s="202">
        <v>1E-3</v>
      </c>
      <c r="R102" s="202">
        <f>Q102*H102</f>
        <v>3.0000000000000001E-3</v>
      </c>
      <c r="S102" s="202">
        <v>0</v>
      </c>
      <c r="T102" s="203">
        <f>S102*H102</f>
        <v>0</v>
      </c>
      <c r="AR102" s="17" t="s">
        <v>250</v>
      </c>
      <c r="AT102" s="17" t="s">
        <v>138</v>
      </c>
      <c r="AU102" s="17" t="s">
        <v>23</v>
      </c>
      <c r="AY102" s="17" t="s">
        <v>135</v>
      </c>
      <c r="BE102" s="204">
        <f>IF(N102="základní",J102,0)</f>
        <v>0</v>
      </c>
      <c r="BF102" s="204">
        <f>IF(N102="snížená",J102,0)</f>
        <v>0</v>
      </c>
      <c r="BG102" s="204">
        <f>IF(N102="zákl. přenesená",J102,0)</f>
        <v>0</v>
      </c>
      <c r="BH102" s="204">
        <f>IF(N102="sníž. přenesená",J102,0)</f>
        <v>0</v>
      </c>
      <c r="BI102" s="204">
        <f>IF(N102="nulová",J102,0)</f>
        <v>0</v>
      </c>
      <c r="BJ102" s="17" t="s">
        <v>23</v>
      </c>
      <c r="BK102" s="204">
        <f>ROUND(I102*H102,2)</f>
        <v>0</v>
      </c>
      <c r="BL102" s="17" t="s">
        <v>250</v>
      </c>
      <c r="BM102" s="17" t="s">
        <v>28</v>
      </c>
    </row>
    <row r="103" spans="2:65" s="1" customFormat="1" x14ac:dyDescent="0.3">
      <c r="B103" s="34"/>
      <c r="C103" s="56"/>
      <c r="D103" s="219" t="s">
        <v>145</v>
      </c>
      <c r="E103" s="56"/>
      <c r="F103" s="223" t="s">
        <v>589</v>
      </c>
      <c r="G103" s="56"/>
      <c r="H103" s="56"/>
      <c r="I103" s="161"/>
      <c r="J103" s="56"/>
      <c r="K103" s="56"/>
      <c r="L103" s="54"/>
      <c r="M103" s="71"/>
      <c r="N103" s="35"/>
      <c r="O103" s="35"/>
      <c r="P103" s="35"/>
      <c r="Q103" s="35"/>
      <c r="R103" s="35"/>
      <c r="S103" s="35"/>
      <c r="T103" s="72"/>
      <c r="AT103" s="17" t="s">
        <v>145</v>
      </c>
      <c r="AU103" s="17" t="s">
        <v>23</v>
      </c>
    </row>
    <row r="104" spans="2:65" s="1" customFormat="1" ht="22.5" customHeight="1" x14ac:dyDescent="0.3">
      <c r="B104" s="34"/>
      <c r="C104" s="193" t="s">
        <v>136</v>
      </c>
      <c r="D104" s="193" t="s">
        <v>138</v>
      </c>
      <c r="E104" s="194" t="s">
        <v>590</v>
      </c>
      <c r="F104" s="195" t="s">
        <v>591</v>
      </c>
      <c r="G104" s="196" t="s">
        <v>587</v>
      </c>
      <c r="H104" s="197">
        <v>1</v>
      </c>
      <c r="I104" s="198"/>
      <c r="J104" s="199">
        <f>ROUND(I104*H104,2)</f>
        <v>0</v>
      </c>
      <c r="K104" s="195" t="s">
        <v>31</v>
      </c>
      <c r="L104" s="54"/>
      <c r="M104" s="200" t="s">
        <v>31</v>
      </c>
      <c r="N104" s="201" t="s">
        <v>46</v>
      </c>
      <c r="O104" s="35"/>
      <c r="P104" s="202">
        <f>O104*H104</f>
        <v>0</v>
      </c>
      <c r="Q104" s="202">
        <v>1E-3</v>
      </c>
      <c r="R104" s="202">
        <f>Q104*H104</f>
        <v>1E-3</v>
      </c>
      <c r="S104" s="202">
        <v>0</v>
      </c>
      <c r="T104" s="203">
        <f>S104*H104</f>
        <v>0</v>
      </c>
      <c r="AR104" s="17" t="s">
        <v>250</v>
      </c>
      <c r="AT104" s="17" t="s">
        <v>138</v>
      </c>
      <c r="AU104" s="17" t="s">
        <v>23</v>
      </c>
      <c r="AY104" s="17" t="s">
        <v>135</v>
      </c>
      <c r="BE104" s="204">
        <f>IF(N104="základní",J104,0)</f>
        <v>0</v>
      </c>
      <c r="BF104" s="204">
        <f>IF(N104="snížená",J104,0)</f>
        <v>0</v>
      </c>
      <c r="BG104" s="204">
        <f>IF(N104="zákl. přenesená",J104,0)</f>
        <v>0</v>
      </c>
      <c r="BH104" s="204">
        <f>IF(N104="sníž. přenesená",J104,0)</f>
        <v>0</v>
      </c>
      <c r="BI104" s="204">
        <f>IF(N104="nulová",J104,0)</f>
        <v>0</v>
      </c>
      <c r="BJ104" s="17" t="s">
        <v>23</v>
      </c>
      <c r="BK104" s="204">
        <f>ROUND(I104*H104,2)</f>
        <v>0</v>
      </c>
      <c r="BL104" s="17" t="s">
        <v>250</v>
      </c>
      <c r="BM104" s="17" t="s">
        <v>230</v>
      </c>
    </row>
    <row r="105" spans="2:65" s="1" customFormat="1" x14ac:dyDescent="0.3">
      <c r="B105" s="34"/>
      <c r="C105" s="56"/>
      <c r="D105" s="219" t="s">
        <v>145</v>
      </c>
      <c r="E105" s="56"/>
      <c r="F105" s="223" t="s">
        <v>591</v>
      </c>
      <c r="G105" s="56"/>
      <c r="H105" s="56"/>
      <c r="I105" s="161"/>
      <c r="J105" s="56"/>
      <c r="K105" s="56"/>
      <c r="L105" s="54"/>
      <c r="M105" s="71"/>
      <c r="N105" s="35"/>
      <c r="O105" s="35"/>
      <c r="P105" s="35"/>
      <c r="Q105" s="35"/>
      <c r="R105" s="35"/>
      <c r="S105" s="35"/>
      <c r="T105" s="72"/>
      <c r="AT105" s="17" t="s">
        <v>145</v>
      </c>
      <c r="AU105" s="17" t="s">
        <v>23</v>
      </c>
    </row>
    <row r="106" spans="2:65" s="1" customFormat="1" ht="22.5" customHeight="1" x14ac:dyDescent="0.3">
      <c r="B106" s="34"/>
      <c r="C106" s="193" t="s">
        <v>197</v>
      </c>
      <c r="D106" s="193" t="s">
        <v>138</v>
      </c>
      <c r="E106" s="194" t="s">
        <v>592</v>
      </c>
      <c r="F106" s="195" t="s">
        <v>593</v>
      </c>
      <c r="G106" s="196" t="s">
        <v>441</v>
      </c>
      <c r="H106" s="197">
        <v>12</v>
      </c>
      <c r="I106" s="198"/>
      <c r="J106" s="199">
        <f>ROUND(I106*H106,2)</f>
        <v>0</v>
      </c>
      <c r="K106" s="195" t="s">
        <v>580</v>
      </c>
      <c r="L106" s="54"/>
      <c r="M106" s="200" t="s">
        <v>31</v>
      </c>
      <c r="N106" s="201" t="s">
        <v>46</v>
      </c>
      <c r="O106" s="35"/>
      <c r="P106" s="202">
        <f>O106*H106</f>
        <v>0</v>
      </c>
      <c r="Q106" s="202">
        <v>3.4000000000000002E-4</v>
      </c>
      <c r="R106" s="202">
        <f>Q106*H106</f>
        <v>4.0800000000000003E-3</v>
      </c>
      <c r="S106" s="202">
        <v>0</v>
      </c>
      <c r="T106" s="203">
        <f>S106*H106</f>
        <v>0</v>
      </c>
      <c r="AR106" s="17" t="s">
        <v>250</v>
      </c>
      <c r="AT106" s="17" t="s">
        <v>138</v>
      </c>
      <c r="AU106" s="17" t="s">
        <v>23</v>
      </c>
      <c r="AY106" s="17" t="s">
        <v>135</v>
      </c>
      <c r="BE106" s="204">
        <f>IF(N106="základní",J106,0)</f>
        <v>0</v>
      </c>
      <c r="BF106" s="204">
        <f>IF(N106="snížená",J106,0)</f>
        <v>0</v>
      </c>
      <c r="BG106" s="204">
        <f>IF(N106="zákl. přenesená",J106,0)</f>
        <v>0</v>
      </c>
      <c r="BH106" s="204">
        <f>IF(N106="sníž. přenesená",J106,0)</f>
        <v>0</v>
      </c>
      <c r="BI106" s="204">
        <f>IF(N106="nulová",J106,0)</f>
        <v>0</v>
      </c>
      <c r="BJ106" s="17" t="s">
        <v>23</v>
      </c>
      <c r="BK106" s="204">
        <f>ROUND(I106*H106,2)</f>
        <v>0</v>
      </c>
      <c r="BL106" s="17" t="s">
        <v>250</v>
      </c>
      <c r="BM106" s="17" t="s">
        <v>243</v>
      </c>
    </row>
    <row r="107" spans="2:65" s="1" customFormat="1" x14ac:dyDescent="0.3">
      <c r="B107" s="34"/>
      <c r="C107" s="56"/>
      <c r="D107" s="219" t="s">
        <v>145</v>
      </c>
      <c r="E107" s="56"/>
      <c r="F107" s="223" t="s">
        <v>593</v>
      </c>
      <c r="G107" s="56"/>
      <c r="H107" s="56"/>
      <c r="I107" s="161"/>
      <c r="J107" s="56"/>
      <c r="K107" s="56"/>
      <c r="L107" s="54"/>
      <c r="M107" s="71"/>
      <c r="N107" s="35"/>
      <c r="O107" s="35"/>
      <c r="P107" s="35"/>
      <c r="Q107" s="35"/>
      <c r="R107" s="35"/>
      <c r="S107" s="35"/>
      <c r="T107" s="72"/>
      <c r="AT107" s="17" t="s">
        <v>145</v>
      </c>
      <c r="AU107" s="17" t="s">
        <v>23</v>
      </c>
    </row>
    <row r="108" spans="2:65" s="1" customFormat="1" ht="22.5" customHeight="1" x14ac:dyDescent="0.3">
      <c r="B108" s="34"/>
      <c r="C108" s="193" t="s">
        <v>204</v>
      </c>
      <c r="D108" s="193" t="s">
        <v>138</v>
      </c>
      <c r="E108" s="194" t="s">
        <v>594</v>
      </c>
      <c r="F108" s="195" t="s">
        <v>595</v>
      </c>
      <c r="G108" s="196" t="s">
        <v>441</v>
      </c>
      <c r="H108" s="197">
        <v>8</v>
      </c>
      <c r="I108" s="198"/>
      <c r="J108" s="199">
        <f>ROUND(I108*H108,2)</f>
        <v>0</v>
      </c>
      <c r="K108" s="195" t="s">
        <v>580</v>
      </c>
      <c r="L108" s="54"/>
      <c r="M108" s="200" t="s">
        <v>31</v>
      </c>
      <c r="N108" s="201" t="s">
        <v>46</v>
      </c>
      <c r="O108" s="35"/>
      <c r="P108" s="202">
        <f>O108*H108</f>
        <v>0</v>
      </c>
      <c r="Q108" s="202">
        <v>3.3E-4</v>
      </c>
      <c r="R108" s="202">
        <f>Q108*H108</f>
        <v>2.64E-3</v>
      </c>
      <c r="S108" s="202">
        <v>0</v>
      </c>
      <c r="T108" s="203">
        <f>S108*H108</f>
        <v>0</v>
      </c>
      <c r="AR108" s="17" t="s">
        <v>250</v>
      </c>
      <c r="AT108" s="17" t="s">
        <v>138</v>
      </c>
      <c r="AU108" s="17" t="s">
        <v>23</v>
      </c>
      <c r="AY108" s="17" t="s">
        <v>135</v>
      </c>
      <c r="BE108" s="204">
        <f>IF(N108="základní",J108,0)</f>
        <v>0</v>
      </c>
      <c r="BF108" s="204">
        <f>IF(N108="snížená",J108,0)</f>
        <v>0</v>
      </c>
      <c r="BG108" s="204">
        <f>IF(N108="zákl. přenesená",J108,0)</f>
        <v>0</v>
      </c>
      <c r="BH108" s="204">
        <f>IF(N108="sníž. přenesená",J108,0)</f>
        <v>0</v>
      </c>
      <c r="BI108" s="204">
        <f>IF(N108="nulová",J108,0)</f>
        <v>0</v>
      </c>
      <c r="BJ108" s="17" t="s">
        <v>23</v>
      </c>
      <c r="BK108" s="204">
        <f>ROUND(I108*H108,2)</f>
        <v>0</v>
      </c>
      <c r="BL108" s="17" t="s">
        <v>250</v>
      </c>
      <c r="BM108" s="17" t="s">
        <v>250</v>
      </c>
    </row>
    <row r="109" spans="2:65" s="1" customFormat="1" x14ac:dyDescent="0.3">
      <c r="B109" s="34"/>
      <c r="C109" s="56"/>
      <c r="D109" s="219" t="s">
        <v>145</v>
      </c>
      <c r="E109" s="56"/>
      <c r="F109" s="223" t="s">
        <v>595</v>
      </c>
      <c r="G109" s="56"/>
      <c r="H109" s="56"/>
      <c r="I109" s="161"/>
      <c r="J109" s="56"/>
      <c r="K109" s="56"/>
      <c r="L109" s="54"/>
      <c r="M109" s="71"/>
      <c r="N109" s="35"/>
      <c r="O109" s="35"/>
      <c r="P109" s="35"/>
      <c r="Q109" s="35"/>
      <c r="R109" s="35"/>
      <c r="S109" s="35"/>
      <c r="T109" s="72"/>
      <c r="AT109" s="17" t="s">
        <v>145</v>
      </c>
      <c r="AU109" s="17" t="s">
        <v>23</v>
      </c>
    </row>
    <row r="110" spans="2:65" s="1" customFormat="1" ht="22.5" customHeight="1" x14ac:dyDescent="0.3">
      <c r="B110" s="34"/>
      <c r="C110" s="193" t="s">
        <v>169</v>
      </c>
      <c r="D110" s="193" t="s">
        <v>138</v>
      </c>
      <c r="E110" s="194" t="s">
        <v>596</v>
      </c>
      <c r="F110" s="195" t="s">
        <v>597</v>
      </c>
      <c r="G110" s="196" t="s">
        <v>441</v>
      </c>
      <c r="H110" s="197">
        <v>2</v>
      </c>
      <c r="I110" s="198"/>
      <c r="J110" s="199">
        <f>ROUND(I110*H110,2)</f>
        <v>0</v>
      </c>
      <c r="K110" s="195" t="s">
        <v>580</v>
      </c>
      <c r="L110" s="54"/>
      <c r="M110" s="200" t="s">
        <v>31</v>
      </c>
      <c r="N110" s="201" t="s">
        <v>46</v>
      </c>
      <c r="O110" s="35"/>
      <c r="P110" s="202">
        <f>O110*H110</f>
        <v>0</v>
      </c>
      <c r="Q110" s="202">
        <v>4.6999999999999999E-4</v>
      </c>
      <c r="R110" s="202">
        <f>Q110*H110</f>
        <v>9.3999999999999997E-4</v>
      </c>
      <c r="S110" s="202">
        <v>0</v>
      </c>
      <c r="T110" s="203">
        <f>S110*H110</f>
        <v>0</v>
      </c>
      <c r="AR110" s="17" t="s">
        <v>250</v>
      </c>
      <c r="AT110" s="17" t="s">
        <v>138</v>
      </c>
      <c r="AU110" s="17" t="s">
        <v>23</v>
      </c>
      <c r="AY110" s="17" t="s">
        <v>135</v>
      </c>
      <c r="BE110" s="204">
        <f>IF(N110="základní",J110,0)</f>
        <v>0</v>
      </c>
      <c r="BF110" s="204">
        <f>IF(N110="snížená",J110,0)</f>
        <v>0</v>
      </c>
      <c r="BG110" s="204">
        <f>IF(N110="zákl. přenesená",J110,0)</f>
        <v>0</v>
      </c>
      <c r="BH110" s="204">
        <f>IF(N110="sníž. přenesená",J110,0)</f>
        <v>0</v>
      </c>
      <c r="BI110" s="204">
        <f>IF(N110="nulová",J110,0)</f>
        <v>0</v>
      </c>
      <c r="BJ110" s="17" t="s">
        <v>23</v>
      </c>
      <c r="BK110" s="204">
        <f>ROUND(I110*H110,2)</f>
        <v>0</v>
      </c>
      <c r="BL110" s="17" t="s">
        <v>250</v>
      </c>
      <c r="BM110" s="17" t="s">
        <v>258</v>
      </c>
    </row>
    <row r="111" spans="2:65" s="1" customFormat="1" x14ac:dyDescent="0.3">
      <c r="B111" s="34"/>
      <c r="C111" s="56"/>
      <c r="D111" s="219" t="s">
        <v>145</v>
      </c>
      <c r="E111" s="56"/>
      <c r="F111" s="223" t="s">
        <v>597</v>
      </c>
      <c r="G111" s="56"/>
      <c r="H111" s="56"/>
      <c r="I111" s="161"/>
      <c r="J111" s="56"/>
      <c r="K111" s="56"/>
      <c r="L111" s="54"/>
      <c r="M111" s="71"/>
      <c r="N111" s="35"/>
      <c r="O111" s="35"/>
      <c r="P111" s="35"/>
      <c r="Q111" s="35"/>
      <c r="R111" s="35"/>
      <c r="S111" s="35"/>
      <c r="T111" s="72"/>
      <c r="AT111" s="17" t="s">
        <v>145</v>
      </c>
      <c r="AU111" s="17" t="s">
        <v>23</v>
      </c>
    </row>
    <row r="112" spans="2:65" s="1" customFormat="1" ht="22.5" customHeight="1" x14ac:dyDescent="0.3">
      <c r="B112" s="34"/>
      <c r="C112" s="193" t="s">
        <v>28</v>
      </c>
      <c r="D112" s="193" t="s">
        <v>138</v>
      </c>
      <c r="E112" s="194" t="s">
        <v>598</v>
      </c>
      <c r="F112" s="195" t="s">
        <v>599</v>
      </c>
      <c r="G112" s="196" t="s">
        <v>241</v>
      </c>
      <c r="H112" s="197">
        <v>4</v>
      </c>
      <c r="I112" s="198"/>
      <c r="J112" s="199">
        <f>ROUND(I112*H112,2)</f>
        <v>0</v>
      </c>
      <c r="K112" s="195" t="s">
        <v>580</v>
      </c>
      <c r="L112" s="54"/>
      <c r="M112" s="200" t="s">
        <v>31</v>
      </c>
      <c r="N112" s="201" t="s">
        <v>46</v>
      </c>
      <c r="O112" s="35"/>
      <c r="P112" s="202">
        <f>O112*H112</f>
        <v>0</v>
      </c>
      <c r="Q112" s="202">
        <v>0</v>
      </c>
      <c r="R112" s="202">
        <f>Q112*H112</f>
        <v>0</v>
      </c>
      <c r="S112" s="202">
        <v>0</v>
      </c>
      <c r="T112" s="203">
        <f>S112*H112</f>
        <v>0</v>
      </c>
      <c r="AR112" s="17" t="s">
        <v>250</v>
      </c>
      <c r="AT112" s="17" t="s">
        <v>138</v>
      </c>
      <c r="AU112" s="17" t="s">
        <v>23</v>
      </c>
      <c r="AY112" s="17" t="s">
        <v>135</v>
      </c>
      <c r="BE112" s="204">
        <f>IF(N112="základní",J112,0)</f>
        <v>0</v>
      </c>
      <c r="BF112" s="204">
        <f>IF(N112="snížená",J112,0)</f>
        <v>0</v>
      </c>
      <c r="BG112" s="204">
        <f>IF(N112="zákl. přenesená",J112,0)</f>
        <v>0</v>
      </c>
      <c r="BH112" s="204">
        <f>IF(N112="sníž. přenesená",J112,0)</f>
        <v>0</v>
      </c>
      <c r="BI112" s="204">
        <f>IF(N112="nulová",J112,0)</f>
        <v>0</v>
      </c>
      <c r="BJ112" s="17" t="s">
        <v>23</v>
      </c>
      <c r="BK112" s="204">
        <f>ROUND(I112*H112,2)</f>
        <v>0</v>
      </c>
      <c r="BL112" s="17" t="s">
        <v>250</v>
      </c>
      <c r="BM112" s="17" t="s">
        <v>266</v>
      </c>
    </row>
    <row r="113" spans="2:65" s="1" customFormat="1" x14ac:dyDescent="0.3">
      <c r="B113" s="34"/>
      <c r="C113" s="56"/>
      <c r="D113" s="219" t="s">
        <v>145</v>
      </c>
      <c r="E113" s="56"/>
      <c r="F113" s="223" t="s">
        <v>599</v>
      </c>
      <c r="G113" s="56"/>
      <c r="H113" s="56"/>
      <c r="I113" s="161"/>
      <c r="J113" s="56"/>
      <c r="K113" s="56"/>
      <c r="L113" s="54"/>
      <c r="M113" s="71"/>
      <c r="N113" s="35"/>
      <c r="O113" s="35"/>
      <c r="P113" s="35"/>
      <c r="Q113" s="35"/>
      <c r="R113" s="35"/>
      <c r="S113" s="35"/>
      <c r="T113" s="72"/>
      <c r="AT113" s="17" t="s">
        <v>145</v>
      </c>
      <c r="AU113" s="17" t="s">
        <v>23</v>
      </c>
    </row>
    <row r="114" spans="2:65" s="1" customFormat="1" ht="22.5" customHeight="1" x14ac:dyDescent="0.3">
      <c r="B114" s="34"/>
      <c r="C114" s="193" t="s">
        <v>223</v>
      </c>
      <c r="D114" s="193" t="s">
        <v>138</v>
      </c>
      <c r="E114" s="194" t="s">
        <v>600</v>
      </c>
      <c r="F114" s="195" t="s">
        <v>601</v>
      </c>
      <c r="G114" s="196" t="s">
        <v>241</v>
      </c>
      <c r="H114" s="197">
        <v>1</v>
      </c>
      <c r="I114" s="198"/>
      <c r="J114" s="199">
        <f>ROUND(I114*H114,2)</f>
        <v>0</v>
      </c>
      <c r="K114" s="195" t="s">
        <v>580</v>
      </c>
      <c r="L114" s="54"/>
      <c r="M114" s="200" t="s">
        <v>31</v>
      </c>
      <c r="N114" s="201" t="s">
        <v>46</v>
      </c>
      <c r="O114" s="35"/>
      <c r="P114" s="202">
        <f>O114*H114</f>
        <v>0</v>
      </c>
      <c r="Q114" s="202">
        <v>0</v>
      </c>
      <c r="R114" s="202">
        <f>Q114*H114</f>
        <v>0</v>
      </c>
      <c r="S114" s="202">
        <v>0</v>
      </c>
      <c r="T114" s="203">
        <f>S114*H114</f>
        <v>0</v>
      </c>
      <c r="AR114" s="17" t="s">
        <v>250</v>
      </c>
      <c r="AT114" s="17" t="s">
        <v>138</v>
      </c>
      <c r="AU114" s="17" t="s">
        <v>23</v>
      </c>
      <c r="AY114" s="17" t="s">
        <v>135</v>
      </c>
      <c r="BE114" s="204">
        <f>IF(N114="základní",J114,0)</f>
        <v>0</v>
      </c>
      <c r="BF114" s="204">
        <f>IF(N114="snížená",J114,0)</f>
        <v>0</v>
      </c>
      <c r="BG114" s="204">
        <f>IF(N114="zákl. přenesená",J114,0)</f>
        <v>0</v>
      </c>
      <c r="BH114" s="204">
        <f>IF(N114="sníž. přenesená",J114,0)</f>
        <v>0</v>
      </c>
      <c r="BI114" s="204">
        <f>IF(N114="nulová",J114,0)</f>
        <v>0</v>
      </c>
      <c r="BJ114" s="17" t="s">
        <v>23</v>
      </c>
      <c r="BK114" s="204">
        <f>ROUND(I114*H114,2)</f>
        <v>0</v>
      </c>
      <c r="BL114" s="17" t="s">
        <v>250</v>
      </c>
      <c r="BM114" s="17" t="s">
        <v>277</v>
      </c>
    </row>
    <row r="115" spans="2:65" s="1" customFormat="1" x14ac:dyDescent="0.3">
      <c r="B115" s="34"/>
      <c r="C115" s="56"/>
      <c r="D115" s="219" t="s">
        <v>145</v>
      </c>
      <c r="E115" s="56"/>
      <c r="F115" s="223" t="s">
        <v>601</v>
      </c>
      <c r="G115" s="56"/>
      <c r="H115" s="56"/>
      <c r="I115" s="161"/>
      <c r="J115" s="56"/>
      <c r="K115" s="56"/>
      <c r="L115" s="54"/>
      <c r="M115" s="71"/>
      <c r="N115" s="35"/>
      <c r="O115" s="35"/>
      <c r="P115" s="35"/>
      <c r="Q115" s="35"/>
      <c r="R115" s="35"/>
      <c r="S115" s="35"/>
      <c r="T115" s="72"/>
      <c r="AT115" s="17" t="s">
        <v>145</v>
      </c>
      <c r="AU115" s="17" t="s">
        <v>23</v>
      </c>
    </row>
    <row r="116" spans="2:65" s="1" customFormat="1" ht="22.5" customHeight="1" x14ac:dyDescent="0.3">
      <c r="B116" s="34"/>
      <c r="C116" s="193" t="s">
        <v>230</v>
      </c>
      <c r="D116" s="193" t="s">
        <v>138</v>
      </c>
      <c r="E116" s="194" t="s">
        <v>602</v>
      </c>
      <c r="F116" s="195" t="s">
        <v>603</v>
      </c>
      <c r="G116" s="196" t="s">
        <v>241</v>
      </c>
      <c r="H116" s="197">
        <v>1</v>
      </c>
      <c r="I116" s="198"/>
      <c r="J116" s="199">
        <f>ROUND(I116*H116,2)</f>
        <v>0</v>
      </c>
      <c r="K116" s="195" t="s">
        <v>580</v>
      </c>
      <c r="L116" s="54"/>
      <c r="M116" s="200" t="s">
        <v>31</v>
      </c>
      <c r="N116" s="201" t="s">
        <v>46</v>
      </c>
      <c r="O116" s="35"/>
      <c r="P116" s="202">
        <f>O116*H116</f>
        <v>0</v>
      </c>
      <c r="Q116" s="202">
        <v>0</v>
      </c>
      <c r="R116" s="202">
        <f>Q116*H116</f>
        <v>0</v>
      </c>
      <c r="S116" s="202">
        <v>0</v>
      </c>
      <c r="T116" s="203">
        <f>S116*H116</f>
        <v>0</v>
      </c>
      <c r="AR116" s="17" t="s">
        <v>250</v>
      </c>
      <c r="AT116" s="17" t="s">
        <v>138</v>
      </c>
      <c r="AU116" s="17" t="s">
        <v>23</v>
      </c>
      <c r="AY116" s="17" t="s">
        <v>135</v>
      </c>
      <c r="BE116" s="204">
        <f>IF(N116="základní",J116,0)</f>
        <v>0</v>
      </c>
      <c r="BF116" s="204">
        <f>IF(N116="snížená",J116,0)</f>
        <v>0</v>
      </c>
      <c r="BG116" s="204">
        <f>IF(N116="zákl. přenesená",J116,0)</f>
        <v>0</v>
      </c>
      <c r="BH116" s="204">
        <f>IF(N116="sníž. přenesená",J116,0)</f>
        <v>0</v>
      </c>
      <c r="BI116" s="204">
        <f>IF(N116="nulová",J116,0)</f>
        <v>0</v>
      </c>
      <c r="BJ116" s="17" t="s">
        <v>23</v>
      </c>
      <c r="BK116" s="204">
        <f>ROUND(I116*H116,2)</f>
        <v>0</v>
      </c>
      <c r="BL116" s="17" t="s">
        <v>250</v>
      </c>
      <c r="BM116" s="17" t="s">
        <v>290</v>
      </c>
    </row>
    <row r="117" spans="2:65" s="1" customFormat="1" x14ac:dyDescent="0.3">
      <c r="B117" s="34"/>
      <c r="C117" s="56"/>
      <c r="D117" s="219" t="s">
        <v>145</v>
      </c>
      <c r="E117" s="56"/>
      <c r="F117" s="223" t="s">
        <v>603</v>
      </c>
      <c r="G117" s="56"/>
      <c r="H117" s="56"/>
      <c r="I117" s="161"/>
      <c r="J117" s="56"/>
      <c r="K117" s="56"/>
      <c r="L117" s="54"/>
      <c r="M117" s="71"/>
      <c r="N117" s="35"/>
      <c r="O117" s="35"/>
      <c r="P117" s="35"/>
      <c r="Q117" s="35"/>
      <c r="R117" s="35"/>
      <c r="S117" s="35"/>
      <c r="T117" s="72"/>
      <c r="AT117" s="17" t="s">
        <v>145</v>
      </c>
      <c r="AU117" s="17" t="s">
        <v>23</v>
      </c>
    </row>
    <row r="118" spans="2:65" s="1" customFormat="1" ht="22.5" customHeight="1" x14ac:dyDescent="0.3">
      <c r="B118" s="34"/>
      <c r="C118" s="193" t="s">
        <v>238</v>
      </c>
      <c r="D118" s="193" t="s">
        <v>138</v>
      </c>
      <c r="E118" s="194" t="s">
        <v>604</v>
      </c>
      <c r="F118" s="195" t="s">
        <v>605</v>
      </c>
      <c r="G118" s="196" t="s">
        <v>587</v>
      </c>
      <c r="H118" s="197">
        <v>8</v>
      </c>
      <c r="I118" s="198"/>
      <c r="J118" s="199">
        <f>ROUND(I118*H118,2)</f>
        <v>0</v>
      </c>
      <c r="K118" s="195" t="s">
        <v>31</v>
      </c>
      <c r="L118" s="54"/>
      <c r="M118" s="200" t="s">
        <v>31</v>
      </c>
      <c r="N118" s="201" t="s">
        <v>46</v>
      </c>
      <c r="O118" s="35"/>
      <c r="P118" s="202">
        <f>O118*H118</f>
        <v>0</v>
      </c>
      <c r="Q118" s="202">
        <v>0.01</v>
      </c>
      <c r="R118" s="202">
        <f>Q118*H118</f>
        <v>0.08</v>
      </c>
      <c r="S118" s="202">
        <v>0</v>
      </c>
      <c r="T118" s="203">
        <f>S118*H118</f>
        <v>0</v>
      </c>
      <c r="AR118" s="17" t="s">
        <v>250</v>
      </c>
      <c r="AT118" s="17" t="s">
        <v>138</v>
      </c>
      <c r="AU118" s="17" t="s">
        <v>23</v>
      </c>
      <c r="AY118" s="17" t="s">
        <v>135</v>
      </c>
      <c r="BE118" s="204">
        <f>IF(N118="základní",J118,0)</f>
        <v>0</v>
      </c>
      <c r="BF118" s="204">
        <f>IF(N118="snížená",J118,0)</f>
        <v>0</v>
      </c>
      <c r="BG118" s="204">
        <f>IF(N118="zákl. přenesená",J118,0)</f>
        <v>0</v>
      </c>
      <c r="BH118" s="204">
        <f>IF(N118="sníž. přenesená",J118,0)</f>
        <v>0</v>
      </c>
      <c r="BI118" s="204">
        <f>IF(N118="nulová",J118,0)</f>
        <v>0</v>
      </c>
      <c r="BJ118" s="17" t="s">
        <v>23</v>
      </c>
      <c r="BK118" s="204">
        <f>ROUND(I118*H118,2)</f>
        <v>0</v>
      </c>
      <c r="BL118" s="17" t="s">
        <v>250</v>
      </c>
      <c r="BM118" s="17" t="s">
        <v>303</v>
      </c>
    </row>
    <row r="119" spans="2:65" s="1" customFormat="1" x14ac:dyDescent="0.3">
      <c r="B119" s="34"/>
      <c r="C119" s="56"/>
      <c r="D119" s="219" t="s">
        <v>145</v>
      </c>
      <c r="E119" s="56"/>
      <c r="F119" s="223" t="s">
        <v>605</v>
      </c>
      <c r="G119" s="56"/>
      <c r="H119" s="56"/>
      <c r="I119" s="161"/>
      <c r="J119" s="56"/>
      <c r="K119" s="56"/>
      <c r="L119" s="54"/>
      <c r="M119" s="71"/>
      <c r="N119" s="35"/>
      <c r="O119" s="35"/>
      <c r="P119" s="35"/>
      <c r="Q119" s="35"/>
      <c r="R119" s="35"/>
      <c r="S119" s="35"/>
      <c r="T119" s="72"/>
      <c r="AT119" s="17" t="s">
        <v>145</v>
      </c>
      <c r="AU119" s="17" t="s">
        <v>23</v>
      </c>
    </row>
    <row r="120" spans="2:65" s="1" customFormat="1" ht="22.5" customHeight="1" x14ac:dyDescent="0.3">
      <c r="B120" s="34"/>
      <c r="C120" s="193" t="s">
        <v>243</v>
      </c>
      <c r="D120" s="193" t="s">
        <v>138</v>
      </c>
      <c r="E120" s="194" t="s">
        <v>606</v>
      </c>
      <c r="F120" s="195" t="s">
        <v>607</v>
      </c>
      <c r="G120" s="196" t="s">
        <v>441</v>
      </c>
      <c r="H120" s="197">
        <v>14</v>
      </c>
      <c r="I120" s="198"/>
      <c r="J120" s="199">
        <f>ROUND(I120*H120,2)</f>
        <v>0</v>
      </c>
      <c r="K120" s="195" t="s">
        <v>580</v>
      </c>
      <c r="L120" s="54"/>
      <c r="M120" s="200" t="s">
        <v>31</v>
      </c>
      <c r="N120" s="201" t="s">
        <v>46</v>
      </c>
      <c r="O120" s="35"/>
      <c r="P120" s="202">
        <f>O120*H120</f>
        <v>0</v>
      </c>
      <c r="Q120" s="202">
        <v>0</v>
      </c>
      <c r="R120" s="202">
        <f>Q120*H120</f>
        <v>0</v>
      </c>
      <c r="S120" s="202">
        <v>0</v>
      </c>
      <c r="T120" s="203">
        <f>S120*H120</f>
        <v>0</v>
      </c>
      <c r="AR120" s="17" t="s">
        <v>250</v>
      </c>
      <c r="AT120" s="17" t="s">
        <v>138</v>
      </c>
      <c r="AU120" s="17" t="s">
        <v>23</v>
      </c>
      <c r="AY120" s="17" t="s">
        <v>135</v>
      </c>
      <c r="BE120" s="204">
        <f>IF(N120="základní",J120,0)</f>
        <v>0</v>
      </c>
      <c r="BF120" s="204">
        <f>IF(N120="snížená",J120,0)</f>
        <v>0</v>
      </c>
      <c r="BG120" s="204">
        <f>IF(N120="zákl. přenesená",J120,0)</f>
        <v>0</v>
      </c>
      <c r="BH120" s="204">
        <f>IF(N120="sníž. přenesená",J120,0)</f>
        <v>0</v>
      </c>
      <c r="BI120" s="204">
        <f>IF(N120="nulová",J120,0)</f>
        <v>0</v>
      </c>
      <c r="BJ120" s="17" t="s">
        <v>23</v>
      </c>
      <c r="BK120" s="204">
        <f>ROUND(I120*H120,2)</f>
        <v>0</v>
      </c>
      <c r="BL120" s="17" t="s">
        <v>250</v>
      </c>
      <c r="BM120" s="17" t="s">
        <v>315</v>
      </c>
    </row>
    <row r="121" spans="2:65" s="1" customFormat="1" x14ac:dyDescent="0.3">
      <c r="B121" s="34"/>
      <c r="C121" s="56"/>
      <c r="D121" s="205" t="s">
        <v>145</v>
      </c>
      <c r="E121" s="56"/>
      <c r="F121" s="206" t="s">
        <v>607</v>
      </c>
      <c r="G121" s="56"/>
      <c r="H121" s="56"/>
      <c r="I121" s="161"/>
      <c r="J121" s="56"/>
      <c r="K121" s="56"/>
      <c r="L121" s="54"/>
      <c r="M121" s="71"/>
      <c r="N121" s="35"/>
      <c r="O121" s="35"/>
      <c r="P121" s="35"/>
      <c r="Q121" s="35"/>
      <c r="R121" s="35"/>
      <c r="S121" s="35"/>
      <c r="T121" s="72"/>
      <c r="AT121" s="17" t="s">
        <v>145</v>
      </c>
      <c r="AU121" s="17" t="s">
        <v>23</v>
      </c>
    </row>
    <row r="122" spans="2:65" s="11" customFormat="1" ht="37.35" customHeight="1" x14ac:dyDescent="0.35">
      <c r="B122" s="176"/>
      <c r="C122" s="177"/>
      <c r="D122" s="190" t="s">
        <v>74</v>
      </c>
      <c r="E122" s="250" t="s">
        <v>608</v>
      </c>
      <c r="F122" s="250" t="s">
        <v>609</v>
      </c>
      <c r="G122" s="177"/>
      <c r="H122" s="177"/>
      <c r="I122" s="180"/>
      <c r="J122" s="251">
        <f>BK122</f>
        <v>0</v>
      </c>
      <c r="K122" s="177"/>
      <c r="L122" s="182"/>
      <c r="M122" s="183"/>
      <c r="N122" s="184"/>
      <c r="O122" s="184"/>
      <c r="P122" s="185">
        <f>SUM(P123:P154)</f>
        <v>0</v>
      </c>
      <c r="Q122" s="184"/>
      <c r="R122" s="185">
        <f>SUM(R123:R154)</f>
        <v>0.10549000000000001</v>
      </c>
      <c r="S122" s="184"/>
      <c r="T122" s="186">
        <f>SUM(T123:T154)</f>
        <v>0</v>
      </c>
      <c r="AR122" s="187" t="s">
        <v>81</v>
      </c>
      <c r="AT122" s="188" t="s">
        <v>74</v>
      </c>
      <c r="AU122" s="188" t="s">
        <v>75</v>
      </c>
      <c r="AY122" s="187" t="s">
        <v>135</v>
      </c>
      <c r="BK122" s="189">
        <f>SUM(BK123:BK154)</f>
        <v>0</v>
      </c>
    </row>
    <row r="123" spans="2:65" s="1" customFormat="1" ht="22.5" customHeight="1" x14ac:dyDescent="0.3">
      <c r="B123" s="34"/>
      <c r="C123" s="193" t="s">
        <v>8</v>
      </c>
      <c r="D123" s="193" t="s">
        <v>138</v>
      </c>
      <c r="E123" s="194" t="s">
        <v>610</v>
      </c>
      <c r="F123" s="195" t="s">
        <v>611</v>
      </c>
      <c r="G123" s="196" t="s">
        <v>441</v>
      </c>
      <c r="H123" s="197">
        <v>3</v>
      </c>
      <c r="I123" s="198"/>
      <c r="J123" s="199">
        <f>ROUND(I123*H123,2)</f>
        <v>0</v>
      </c>
      <c r="K123" s="195" t="s">
        <v>580</v>
      </c>
      <c r="L123" s="54"/>
      <c r="M123" s="200" t="s">
        <v>31</v>
      </c>
      <c r="N123" s="201" t="s">
        <v>46</v>
      </c>
      <c r="O123" s="35"/>
      <c r="P123" s="202">
        <f>O123*H123</f>
        <v>0</v>
      </c>
      <c r="Q123" s="202">
        <v>2.1299999999999999E-3</v>
      </c>
      <c r="R123" s="202">
        <f>Q123*H123</f>
        <v>6.3899999999999998E-3</v>
      </c>
      <c r="S123" s="202">
        <v>0</v>
      </c>
      <c r="T123" s="203">
        <f>S123*H123</f>
        <v>0</v>
      </c>
      <c r="AR123" s="17" t="s">
        <v>250</v>
      </c>
      <c r="AT123" s="17" t="s">
        <v>138</v>
      </c>
      <c r="AU123" s="17" t="s">
        <v>23</v>
      </c>
      <c r="AY123" s="17" t="s">
        <v>135</v>
      </c>
      <c r="BE123" s="204">
        <f>IF(N123="základní",J123,0)</f>
        <v>0</v>
      </c>
      <c r="BF123" s="204">
        <f>IF(N123="snížená",J123,0)</f>
        <v>0</v>
      </c>
      <c r="BG123" s="204">
        <f>IF(N123="zákl. přenesená",J123,0)</f>
        <v>0</v>
      </c>
      <c r="BH123" s="204">
        <f>IF(N123="sníž. přenesená",J123,0)</f>
        <v>0</v>
      </c>
      <c r="BI123" s="204">
        <f>IF(N123="nulová",J123,0)</f>
        <v>0</v>
      </c>
      <c r="BJ123" s="17" t="s">
        <v>23</v>
      </c>
      <c r="BK123" s="204">
        <f>ROUND(I123*H123,2)</f>
        <v>0</v>
      </c>
      <c r="BL123" s="17" t="s">
        <v>250</v>
      </c>
      <c r="BM123" s="17" t="s">
        <v>333</v>
      </c>
    </row>
    <row r="124" spans="2:65" s="1" customFormat="1" x14ac:dyDescent="0.3">
      <c r="B124" s="34"/>
      <c r="C124" s="56"/>
      <c r="D124" s="219" t="s">
        <v>145</v>
      </c>
      <c r="E124" s="56"/>
      <c r="F124" s="223" t="s">
        <v>611</v>
      </c>
      <c r="G124" s="56"/>
      <c r="H124" s="56"/>
      <c r="I124" s="161"/>
      <c r="J124" s="56"/>
      <c r="K124" s="56"/>
      <c r="L124" s="54"/>
      <c r="M124" s="71"/>
      <c r="N124" s="35"/>
      <c r="O124" s="35"/>
      <c r="P124" s="35"/>
      <c r="Q124" s="35"/>
      <c r="R124" s="35"/>
      <c r="S124" s="35"/>
      <c r="T124" s="72"/>
      <c r="AT124" s="17" t="s">
        <v>145</v>
      </c>
      <c r="AU124" s="17" t="s">
        <v>23</v>
      </c>
    </row>
    <row r="125" spans="2:65" s="1" customFormat="1" ht="22.5" customHeight="1" x14ac:dyDescent="0.3">
      <c r="B125" s="34"/>
      <c r="C125" s="193" t="s">
        <v>250</v>
      </c>
      <c r="D125" s="193" t="s">
        <v>138</v>
      </c>
      <c r="E125" s="194" t="s">
        <v>612</v>
      </c>
      <c r="F125" s="195" t="s">
        <v>613</v>
      </c>
      <c r="G125" s="196" t="s">
        <v>241</v>
      </c>
      <c r="H125" s="197">
        <v>2</v>
      </c>
      <c r="I125" s="198"/>
      <c r="J125" s="199">
        <f>ROUND(I125*H125,2)</f>
        <v>0</v>
      </c>
      <c r="K125" s="195" t="s">
        <v>580</v>
      </c>
      <c r="L125" s="54"/>
      <c r="M125" s="200" t="s">
        <v>31</v>
      </c>
      <c r="N125" s="201" t="s">
        <v>46</v>
      </c>
      <c r="O125" s="35"/>
      <c r="P125" s="202">
        <f>O125*H125</f>
        <v>0</v>
      </c>
      <c r="Q125" s="202">
        <v>2.2000000000000001E-4</v>
      </c>
      <c r="R125" s="202">
        <f>Q125*H125</f>
        <v>4.4000000000000002E-4</v>
      </c>
      <c r="S125" s="202">
        <v>0</v>
      </c>
      <c r="T125" s="203">
        <f>S125*H125</f>
        <v>0</v>
      </c>
      <c r="AR125" s="17" t="s">
        <v>250</v>
      </c>
      <c r="AT125" s="17" t="s">
        <v>138</v>
      </c>
      <c r="AU125" s="17" t="s">
        <v>23</v>
      </c>
      <c r="AY125" s="17" t="s">
        <v>135</v>
      </c>
      <c r="BE125" s="204">
        <f>IF(N125="základní",J125,0)</f>
        <v>0</v>
      </c>
      <c r="BF125" s="204">
        <f>IF(N125="snížená",J125,0)</f>
        <v>0</v>
      </c>
      <c r="BG125" s="204">
        <f>IF(N125="zákl. přenesená",J125,0)</f>
        <v>0</v>
      </c>
      <c r="BH125" s="204">
        <f>IF(N125="sníž. přenesená",J125,0)</f>
        <v>0</v>
      </c>
      <c r="BI125" s="204">
        <f>IF(N125="nulová",J125,0)</f>
        <v>0</v>
      </c>
      <c r="BJ125" s="17" t="s">
        <v>23</v>
      </c>
      <c r="BK125" s="204">
        <f>ROUND(I125*H125,2)</f>
        <v>0</v>
      </c>
      <c r="BL125" s="17" t="s">
        <v>250</v>
      </c>
      <c r="BM125" s="17" t="s">
        <v>343</v>
      </c>
    </row>
    <row r="126" spans="2:65" s="1" customFormat="1" x14ac:dyDescent="0.3">
      <c r="B126" s="34"/>
      <c r="C126" s="56"/>
      <c r="D126" s="219" t="s">
        <v>145</v>
      </c>
      <c r="E126" s="56"/>
      <c r="F126" s="223" t="s">
        <v>613</v>
      </c>
      <c r="G126" s="56"/>
      <c r="H126" s="56"/>
      <c r="I126" s="161"/>
      <c r="J126" s="56"/>
      <c r="K126" s="56"/>
      <c r="L126" s="54"/>
      <c r="M126" s="71"/>
      <c r="N126" s="35"/>
      <c r="O126" s="35"/>
      <c r="P126" s="35"/>
      <c r="Q126" s="35"/>
      <c r="R126" s="35"/>
      <c r="S126" s="35"/>
      <c r="T126" s="72"/>
      <c r="AT126" s="17" t="s">
        <v>145</v>
      </c>
      <c r="AU126" s="17" t="s">
        <v>23</v>
      </c>
    </row>
    <row r="127" spans="2:65" s="1" customFormat="1" ht="22.5" customHeight="1" x14ac:dyDescent="0.3">
      <c r="B127" s="34"/>
      <c r="C127" s="193" t="s">
        <v>254</v>
      </c>
      <c r="D127" s="193" t="s">
        <v>138</v>
      </c>
      <c r="E127" s="194" t="s">
        <v>614</v>
      </c>
      <c r="F127" s="195" t="s">
        <v>615</v>
      </c>
      <c r="G127" s="196" t="s">
        <v>241</v>
      </c>
      <c r="H127" s="197">
        <v>1</v>
      </c>
      <c r="I127" s="198"/>
      <c r="J127" s="199">
        <f>ROUND(I127*H127,2)</f>
        <v>0</v>
      </c>
      <c r="K127" s="195" t="s">
        <v>580</v>
      </c>
      <c r="L127" s="54"/>
      <c r="M127" s="200" t="s">
        <v>31</v>
      </c>
      <c r="N127" s="201" t="s">
        <v>46</v>
      </c>
      <c r="O127" s="35"/>
      <c r="P127" s="202">
        <f>O127*H127</f>
        <v>0</v>
      </c>
      <c r="Q127" s="202">
        <v>8.0000000000000004E-4</v>
      </c>
      <c r="R127" s="202">
        <f>Q127*H127</f>
        <v>8.0000000000000004E-4</v>
      </c>
      <c r="S127" s="202">
        <v>0</v>
      </c>
      <c r="T127" s="203">
        <f>S127*H127</f>
        <v>0</v>
      </c>
      <c r="AR127" s="17" t="s">
        <v>250</v>
      </c>
      <c r="AT127" s="17" t="s">
        <v>138</v>
      </c>
      <c r="AU127" s="17" t="s">
        <v>23</v>
      </c>
      <c r="AY127" s="17" t="s">
        <v>135</v>
      </c>
      <c r="BE127" s="204">
        <f>IF(N127="základní",J127,0)</f>
        <v>0</v>
      </c>
      <c r="BF127" s="204">
        <f>IF(N127="snížená",J127,0)</f>
        <v>0</v>
      </c>
      <c r="BG127" s="204">
        <f>IF(N127="zákl. přenesená",J127,0)</f>
        <v>0</v>
      </c>
      <c r="BH127" s="204">
        <f>IF(N127="sníž. přenesená",J127,0)</f>
        <v>0</v>
      </c>
      <c r="BI127" s="204">
        <f>IF(N127="nulová",J127,0)</f>
        <v>0</v>
      </c>
      <c r="BJ127" s="17" t="s">
        <v>23</v>
      </c>
      <c r="BK127" s="204">
        <f>ROUND(I127*H127,2)</f>
        <v>0</v>
      </c>
      <c r="BL127" s="17" t="s">
        <v>250</v>
      </c>
      <c r="BM127" s="17" t="s">
        <v>355</v>
      </c>
    </row>
    <row r="128" spans="2:65" s="1" customFormat="1" x14ac:dyDescent="0.3">
      <c r="B128" s="34"/>
      <c r="C128" s="56"/>
      <c r="D128" s="219" t="s">
        <v>145</v>
      </c>
      <c r="E128" s="56"/>
      <c r="F128" s="223" t="s">
        <v>615</v>
      </c>
      <c r="G128" s="56"/>
      <c r="H128" s="56"/>
      <c r="I128" s="161"/>
      <c r="J128" s="56"/>
      <c r="K128" s="56"/>
      <c r="L128" s="54"/>
      <c r="M128" s="71"/>
      <c r="N128" s="35"/>
      <c r="O128" s="35"/>
      <c r="P128" s="35"/>
      <c r="Q128" s="35"/>
      <c r="R128" s="35"/>
      <c r="S128" s="35"/>
      <c r="T128" s="72"/>
      <c r="AT128" s="17" t="s">
        <v>145</v>
      </c>
      <c r="AU128" s="17" t="s">
        <v>23</v>
      </c>
    </row>
    <row r="129" spans="2:65" s="1" customFormat="1" ht="22.5" customHeight="1" x14ac:dyDescent="0.3">
      <c r="B129" s="34"/>
      <c r="C129" s="193" t="s">
        <v>258</v>
      </c>
      <c r="D129" s="193" t="s">
        <v>138</v>
      </c>
      <c r="E129" s="194" t="s">
        <v>616</v>
      </c>
      <c r="F129" s="195" t="s">
        <v>617</v>
      </c>
      <c r="G129" s="196" t="s">
        <v>441</v>
      </c>
      <c r="H129" s="197">
        <v>6</v>
      </c>
      <c r="I129" s="198"/>
      <c r="J129" s="199">
        <f>ROUND(I129*H129,2)</f>
        <v>0</v>
      </c>
      <c r="K129" s="195" t="s">
        <v>580</v>
      </c>
      <c r="L129" s="54"/>
      <c r="M129" s="200" t="s">
        <v>31</v>
      </c>
      <c r="N129" s="201" t="s">
        <v>46</v>
      </c>
      <c r="O129" s="35"/>
      <c r="P129" s="202">
        <f>O129*H129</f>
        <v>0</v>
      </c>
      <c r="Q129" s="202">
        <v>4.0099999999999997E-3</v>
      </c>
      <c r="R129" s="202">
        <f>Q129*H129</f>
        <v>2.4059999999999998E-2</v>
      </c>
      <c r="S129" s="202">
        <v>0</v>
      </c>
      <c r="T129" s="203">
        <f>S129*H129</f>
        <v>0</v>
      </c>
      <c r="AR129" s="17" t="s">
        <v>250</v>
      </c>
      <c r="AT129" s="17" t="s">
        <v>138</v>
      </c>
      <c r="AU129" s="17" t="s">
        <v>23</v>
      </c>
      <c r="AY129" s="17" t="s">
        <v>135</v>
      </c>
      <c r="BE129" s="204">
        <f>IF(N129="základní",J129,0)</f>
        <v>0</v>
      </c>
      <c r="BF129" s="204">
        <f>IF(N129="snížená",J129,0)</f>
        <v>0</v>
      </c>
      <c r="BG129" s="204">
        <f>IF(N129="zákl. přenesená",J129,0)</f>
        <v>0</v>
      </c>
      <c r="BH129" s="204">
        <f>IF(N129="sníž. přenesená",J129,0)</f>
        <v>0</v>
      </c>
      <c r="BI129" s="204">
        <f>IF(N129="nulová",J129,0)</f>
        <v>0</v>
      </c>
      <c r="BJ129" s="17" t="s">
        <v>23</v>
      </c>
      <c r="BK129" s="204">
        <f>ROUND(I129*H129,2)</f>
        <v>0</v>
      </c>
      <c r="BL129" s="17" t="s">
        <v>250</v>
      </c>
      <c r="BM129" s="17" t="s">
        <v>368</v>
      </c>
    </row>
    <row r="130" spans="2:65" s="1" customFormat="1" x14ac:dyDescent="0.3">
      <c r="B130" s="34"/>
      <c r="C130" s="56"/>
      <c r="D130" s="219" t="s">
        <v>145</v>
      </c>
      <c r="E130" s="56"/>
      <c r="F130" s="223" t="s">
        <v>617</v>
      </c>
      <c r="G130" s="56"/>
      <c r="H130" s="56"/>
      <c r="I130" s="161"/>
      <c r="J130" s="56"/>
      <c r="K130" s="56"/>
      <c r="L130" s="54"/>
      <c r="M130" s="71"/>
      <c r="N130" s="35"/>
      <c r="O130" s="35"/>
      <c r="P130" s="35"/>
      <c r="Q130" s="35"/>
      <c r="R130" s="35"/>
      <c r="S130" s="35"/>
      <c r="T130" s="72"/>
      <c r="AT130" s="17" t="s">
        <v>145</v>
      </c>
      <c r="AU130" s="17" t="s">
        <v>23</v>
      </c>
    </row>
    <row r="131" spans="2:65" s="1" customFormat="1" ht="22.5" customHeight="1" x14ac:dyDescent="0.3">
      <c r="B131" s="34"/>
      <c r="C131" s="193" t="s">
        <v>262</v>
      </c>
      <c r="D131" s="193" t="s">
        <v>138</v>
      </c>
      <c r="E131" s="194" t="s">
        <v>618</v>
      </c>
      <c r="F131" s="195" t="s">
        <v>619</v>
      </c>
      <c r="G131" s="196" t="s">
        <v>241</v>
      </c>
      <c r="H131" s="197">
        <v>3</v>
      </c>
      <c r="I131" s="198"/>
      <c r="J131" s="199">
        <f>ROUND(I131*H131,2)</f>
        <v>0</v>
      </c>
      <c r="K131" s="195" t="s">
        <v>580</v>
      </c>
      <c r="L131" s="54"/>
      <c r="M131" s="200" t="s">
        <v>31</v>
      </c>
      <c r="N131" s="201" t="s">
        <v>46</v>
      </c>
      <c r="O131" s="35"/>
      <c r="P131" s="202">
        <f>O131*H131</f>
        <v>0</v>
      </c>
      <c r="Q131" s="202">
        <v>2.7999999999999998E-4</v>
      </c>
      <c r="R131" s="202">
        <f>Q131*H131</f>
        <v>8.3999999999999993E-4</v>
      </c>
      <c r="S131" s="202">
        <v>0</v>
      </c>
      <c r="T131" s="203">
        <f>S131*H131</f>
        <v>0</v>
      </c>
      <c r="AR131" s="17" t="s">
        <v>250</v>
      </c>
      <c r="AT131" s="17" t="s">
        <v>138</v>
      </c>
      <c r="AU131" s="17" t="s">
        <v>23</v>
      </c>
      <c r="AY131" s="17" t="s">
        <v>135</v>
      </c>
      <c r="BE131" s="204">
        <f>IF(N131="základní",J131,0)</f>
        <v>0</v>
      </c>
      <c r="BF131" s="204">
        <f>IF(N131="snížená",J131,0)</f>
        <v>0</v>
      </c>
      <c r="BG131" s="204">
        <f>IF(N131="zákl. přenesená",J131,0)</f>
        <v>0</v>
      </c>
      <c r="BH131" s="204">
        <f>IF(N131="sníž. přenesená",J131,0)</f>
        <v>0</v>
      </c>
      <c r="BI131" s="204">
        <f>IF(N131="nulová",J131,0)</f>
        <v>0</v>
      </c>
      <c r="BJ131" s="17" t="s">
        <v>23</v>
      </c>
      <c r="BK131" s="204">
        <f>ROUND(I131*H131,2)</f>
        <v>0</v>
      </c>
      <c r="BL131" s="17" t="s">
        <v>250</v>
      </c>
      <c r="BM131" s="17" t="s">
        <v>378</v>
      </c>
    </row>
    <row r="132" spans="2:65" s="1" customFormat="1" x14ac:dyDescent="0.3">
      <c r="B132" s="34"/>
      <c r="C132" s="56"/>
      <c r="D132" s="219" t="s">
        <v>145</v>
      </c>
      <c r="E132" s="56"/>
      <c r="F132" s="223" t="s">
        <v>619</v>
      </c>
      <c r="G132" s="56"/>
      <c r="H132" s="56"/>
      <c r="I132" s="161"/>
      <c r="J132" s="56"/>
      <c r="K132" s="56"/>
      <c r="L132" s="54"/>
      <c r="M132" s="71"/>
      <c r="N132" s="35"/>
      <c r="O132" s="35"/>
      <c r="P132" s="35"/>
      <c r="Q132" s="35"/>
      <c r="R132" s="35"/>
      <c r="S132" s="35"/>
      <c r="T132" s="72"/>
      <c r="AT132" s="17" t="s">
        <v>145</v>
      </c>
      <c r="AU132" s="17" t="s">
        <v>23</v>
      </c>
    </row>
    <row r="133" spans="2:65" s="1" customFormat="1" ht="22.5" customHeight="1" x14ac:dyDescent="0.3">
      <c r="B133" s="34"/>
      <c r="C133" s="193" t="s">
        <v>266</v>
      </c>
      <c r="D133" s="193" t="s">
        <v>138</v>
      </c>
      <c r="E133" s="194" t="s">
        <v>620</v>
      </c>
      <c r="F133" s="195" t="s">
        <v>621</v>
      </c>
      <c r="G133" s="196" t="s">
        <v>441</v>
      </c>
      <c r="H133" s="197">
        <v>6</v>
      </c>
      <c r="I133" s="198"/>
      <c r="J133" s="199">
        <f>ROUND(I133*H133,2)</f>
        <v>0</v>
      </c>
      <c r="K133" s="195" t="s">
        <v>580</v>
      </c>
      <c r="L133" s="54"/>
      <c r="M133" s="200" t="s">
        <v>31</v>
      </c>
      <c r="N133" s="201" t="s">
        <v>46</v>
      </c>
      <c r="O133" s="35"/>
      <c r="P133" s="202">
        <f>O133*H133</f>
        <v>0</v>
      </c>
      <c r="Q133" s="202">
        <v>2.7999999999999998E-4</v>
      </c>
      <c r="R133" s="202">
        <f>Q133*H133</f>
        <v>1.6799999999999999E-3</v>
      </c>
      <c r="S133" s="202">
        <v>0</v>
      </c>
      <c r="T133" s="203">
        <f>S133*H133</f>
        <v>0</v>
      </c>
      <c r="AR133" s="17" t="s">
        <v>250</v>
      </c>
      <c r="AT133" s="17" t="s">
        <v>138</v>
      </c>
      <c r="AU133" s="17" t="s">
        <v>23</v>
      </c>
      <c r="AY133" s="17" t="s">
        <v>135</v>
      </c>
      <c r="BE133" s="204">
        <f>IF(N133="základní",J133,0)</f>
        <v>0</v>
      </c>
      <c r="BF133" s="204">
        <f>IF(N133="snížená",J133,0)</f>
        <v>0</v>
      </c>
      <c r="BG133" s="204">
        <f>IF(N133="zákl. přenesená",J133,0)</f>
        <v>0</v>
      </c>
      <c r="BH133" s="204">
        <f>IF(N133="sníž. přenesená",J133,0)</f>
        <v>0</v>
      </c>
      <c r="BI133" s="204">
        <f>IF(N133="nulová",J133,0)</f>
        <v>0</v>
      </c>
      <c r="BJ133" s="17" t="s">
        <v>23</v>
      </c>
      <c r="BK133" s="204">
        <f>ROUND(I133*H133,2)</f>
        <v>0</v>
      </c>
      <c r="BL133" s="17" t="s">
        <v>250</v>
      </c>
      <c r="BM133" s="17" t="s">
        <v>392</v>
      </c>
    </row>
    <row r="134" spans="2:65" s="1" customFormat="1" x14ac:dyDescent="0.3">
      <c r="B134" s="34"/>
      <c r="C134" s="56"/>
      <c r="D134" s="219" t="s">
        <v>145</v>
      </c>
      <c r="E134" s="56"/>
      <c r="F134" s="223" t="s">
        <v>621</v>
      </c>
      <c r="G134" s="56"/>
      <c r="H134" s="56"/>
      <c r="I134" s="161"/>
      <c r="J134" s="56"/>
      <c r="K134" s="56"/>
      <c r="L134" s="54"/>
      <c r="M134" s="71"/>
      <c r="N134" s="35"/>
      <c r="O134" s="35"/>
      <c r="P134" s="35"/>
      <c r="Q134" s="35"/>
      <c r="R134" s="35"/>
      <c r="S134" s="35"/>
      <c r="T134" s="72"/>
      <c r="AT134" s="17" t="s">
        <v>145</v>
      </c>
      <c r="AU134" s="17" t="s">
        <v>23</v>
      </c>
    </row>
    <row r="135" spans="2:65" s="1" customFormat="1" ht="22.5" customHeight="1" x14ac:dyDescent="0.3">
      <c r="B135" s="34"/>
      <c r="C135" s="193" t="s">
        <v>7</v>
      </c>
      <c r="D135" s="193" t="s">
        <v>138</v>
      </c>
      <c r="E135" s="194" t="s">
        <v>622</v>
      </c>
      <c r="F135" s="195" t="s">
        <v>623</v>
      </c>
      <c r="G135" s="196" t="s">
        <v>441</v>
      </c>
      <c r="H135" s="197">
        <v>6</v>
      </c>
      <c r="I135" s="198"/>
      <c r="J135" s="199">
        <f>ROUND(I135*H135,2)</f>
        <v>0</v>
      </c>
      <c r="K135" s="195" t="s">
        <v>580</v>
      </c>
      <c r="L135" s="54"/>
      <c r="M135" s="200" t="s">
        <v>31</v>
      </c>
      <c r="N135" s="201" t="s">
        <v>46</v>
      </c>
      <c r="O135" s="35"/>
      <c r="P135" s="202">
        <f>O135*H135</f>
        <v>0</v>
      </c>
      <c r="Q135" s="202">
        <v>3.0000000000000001E-5</v>
      </c>
      <c r="R135" s="202">
        <f>Q135*H135</f>
        <v>1.8000000000000001E-4</v>
      </c>
      <c r="S135" s="202">
        <v>0</v>
      </c>
      <c r="T135" s="203">
        <f>S135*H135</f>
        <v>0</v>
      </c>
      <c r="AR135" s="17" t="s">
        <v>250</v>
      </c>
      <c r="AT135" s="17" t="s">
        <v>138</v>
      </c>
      <c r="AU135" s="17" t="s">
        <v>23</v>
      </c>
      <c r="AY135" s="17" t="s">
        <v>135</v>
      </c>
      <c r="BE135" s="204">
        <f>IF(N135="základní",J135,0)</f>
        <v>0</v>
      </c>
      <c r="BF135" s="204">
        <f>IF(N135="snížená",J135,0)</f>
        <v>0</v>
      </c>
      <c r="BG135" s="204">
        <f>IF(N135="zákl. přenesená",J135,0)</f>
        <v>0</v>
      </c>
      <c r="BH135" s="204">
        <f>IF(N135="sníž. přenesená",J135,0)</f>
        <v>0</v>
      </c>
      <c r="BI135" s="204">
        <f>IF(N135="nulová",J135,0)</f>
        <v>0</v>
      </c>
      <c r="BJ135" s="17" t="s">
        <v>23</v>
      </c>
      <c r="BK135" s="204">
        <f>ROUND(I135*H135,2)</f>
        <v>0</v>
      </c>
      <c r="BL135" s="17" t="s">
        <v>250</v>
      </c>
      <c r="BM135" s="17" t="s">
        <v>402</v>
      </c>
    </row>
    <row r="136" spans="2:65" s="1" customFormat="1" x14ac:dyDescent="0.3">
      <c r="B136" s="34"/>
      <c r="C136" s="56"/>
      <c r="D136" s="219" t="s">
        <v>145</v>
      </c>
      <c r="E136" s="56"/>
      <c r="F136" s="223" t="s">
        <v>623</v>
      </c>
      <c r="G136" s="56"/>
      <c r="H136" s="56"/>
      <c r="I136" s="161"/>
      <c r="J136" s="56"/>
      <c r="K136" s="56"/>
      <c r="L136" s="54"/>
      <c r="M136" s="71"/>
      <c r="N136" s="35"/>
      <c r="O136" s="35"/>
      <c r="P136" s="35"/>
      <c r="Q136" s="35"/>
      <c r="R136" s="35"/>
      <c r="S136" s="35"/>
      <c r="T136" s="72"/>
      <c r="AT136" s="17" t="s">
        <v>145</v>
      </c>
      <c r="AU136" s="17" t="s">
        <v>23</v>
      </c>
    </row>
    <row r="137" spans="2:65" s="1" customFormat="1" ht="22.5" customHeight="1" x14ac:dyDescent="0.3">
      <c r="B137" s="34"/>
      <c r="C137" s="193" t="s">
        <v>277</v>
      </c>
      <c r="D137" s="193" t="s">
        <v>138</v>
      </c>
      <c r="E137" s="194" t="s">
        <v>624</v>
      </c>
      <c r="F137" s="195" t="s">
        <v>625</v>
      </c>
      <c r="G137" s="196" t="s">
        <v>241</v>
      </c>
      <c r="H137" s="197">
        <v>6</v>
      </c>
      <c r="I137" s="198"/>
      <c r="J137" s="199">
        <f>ROUND(I137*H137,2)</f>
        <v>0</v>
      </c>
      <c r="K137" s="195" t="s">
        <v>580</v>
      </c>
      <c r="L137" s="54"/>
      <c r="M137" s="200" t="s">
        <v>31</v>
      </c>
      <c r="N137" s="201" t="s">
        <v>46</v>
      </c>
      <c r="O137" s="35"/>
      <c r="P137" s="202">
        <f>O137*H137</f>
        <v>0</v>
      </c>
      <c r="Q137" s="202">
        <v>0</v>
      </c>
      <c r="R137" s="202">
        <f>Q137*H137</f>
        <v>0</v>
      </c>
      <c r="S137" s="202">
        <v>0</v>
      </c>
      <c r="T137" s="203">
        <f>S137*H137</f>
        <v>0</v>
      </c>
      <c r="AR137" s="17" t="s">
        <v>250</v>
      </c>
      <c r="AT137" s="17" t="s">
        <v>138</v>
      </c>
      <c r="AU137" s="17" t="s">
        <v>23</v>
      </c>
      <c r="AY137" s="17" t="s">
        <v>135</v>
      </c>
      <c r="BE137" s="204">
        <f>IF(N137="základní",J137,0)</f>
        <v>0</v>
      </c>
      <c r="BF137" s="204">
        <f>IF(N137="snížená",J137,0)</f>
        <v>0</v>
      </c>
      <c r="BG137" s="204">
        <f>IF(N137="zákl. přenesená",J137,0)</f>
        <v>0</v>
      </c>
      <c r="BH137" s="204">
        <f>IF(N137="sníž. přenesená",J137,0)</f>
        <v>0</v>
      </c>
      <c r="BI137" s="204">
        <f>IF(N137="nulová",J137,0)</f>
        <v>0</v>
      </c>
      <c r="BJ137" s="17" t="s">
        <v>23</v>
      </c>
      <c r="BK137" s="204">
        <f>ROUND(I137*H137,2)</f>
        <v>0</v>
      </c>
      <c r="BL137" s="17" t="s">
        <v>250</v>
      </c>
      <c r="BM137" s="17" t="s">
        <v>411</v>
      </c>
    </row>
    <row r="138" spans="2:65" s="1" customFormat="1" x14ac:dyDescent="0.3">
      <c r="B138" s="34"/>
      <c r="C138" s="56"/>
      <c r="D138" s="219" t="s">
        <v>145</v>
      </c>
      <c r="E138" s="56"/>
      <c r="F138" s="223" t="s">
        <v>625</v>
      </c>
      <c r="G138" s="56"/>
      <c r="H138" s="56"/>
      <c r="I138" s="161"/>
      <c r="J138" s="56"/>
      <c r="K138" s="56"/>
      <c r="L138" s="54"/>
      <c r="M138" s="71"/>
      <c r="N138" s="35"/>
      <c r="O138" s="35"/>
      <c r="P138" s="35"/>
      <c r="Q138" s="35"/>
      <c r="R138" s="35"/>
      <c r="S138" s="35"/>
      <c r="T138" s="72"/>
      <c r="AT138" s="17" t="s">
        <v>145</v>
      </c>
      <c r="AU138" s="17" t="s">
        <v>23</v>
      </c>
    </row>
    <row r="139" spans="2:65" s="1" customFormat="1" ht="22.5" customHeight="1" x14ac:dyDescent="0.3">
      <c r="B139" s="34"/>
      <c r="C139" s="193" t="s">
        <v>284</v>
      </c>
      <c r="D139" s="193" t="s">
        <v>138</v>
      </c>
      <c r="E139" s="194" t="s">
        <v>626</v>
      </c>
      <c r="F139" s="195" t="s">
        <v>627</v>
      </c>
      <c r="G139" s="196" t="s">
        <v>241</v>
      </c>
      <c r="H139" s="197">
        <v>2</v>
      </c>
      <c r="I139" s="198"/>
      <c r="J139" s="199">
        <f>ROUND(I139*H139,2)</f>
        <v>0</v>
      </c>
      <c r="K139" s="195" t="s">
        <v>580</v>
      </c>
      <c r="L139" s="54"/>
      <c r="M139" s="200" t="s">
        <v>31</v>
      </c>
      <c r="N139" s="201" t="s">
        <v>46</v>
      </c>
      <c r="O139" s="35"/>
      <c r="P139" s="202">
        <f>O139*H139</f>
        <v>0</v>
      </c>
      <c r="Q139" s="202">
        <v>0</v>
      </c>
      <c r="R139" s="202">
        <f>Q139*H139</f>
        <v>0</v>
      </c>
      <c r="S139" s="202">
        <v>0</v>
      </c>
      <c r="T139" s="203">
        <f>S139*H139</f>
        <v>0</v>
      </c>
      <c r="AR139" s="17" t="s">
        <v>250</v>
      </c>
      <c r="AT139" s="17" t="s">
        <v>138</v>
      </c>
      <c r="AU139" s="17" t="s">
        <v>23</v>
      </c>
      <c r="AY139" s="17" t="s">
        <v>135</v>
      </c>
      <c r="BE139" s="204">
        <f>IF(N139="základní",J139,0)</f>
        <v>0</v>
      </c>
      <c r="BF139" s="204">
        <f>IF(N139="snížená",J139,0)</f>
        <v>0</v>
      </c>
      <c r="BG139" s="204">
        <f>IF(N139="zákl. přenesená",J139,0)</f>
        <v>0</v>
      </c>
      <c r="BH139" s="204">
        <f>IF(N139="sníž. přenesená",J139,0)</f>
        <v>0</v>
      </c>
      <c r="BI139" s="204">
        <f>IF(N139="nulová",J139,0)</f>
        <v>0</v>
      </c>
      <c r="BJ139" s="17" t="s">
        <v>23</v>
      </c>
      <c r="BK139" s="204">
        <f>ROUND(I139*H139,2)</f>
        <v>0</v>
      </c>
      <c r="BL139" s="17" t="s">
        <v>250</v>
      </c>
      <c r="BM139" s="17" t="s">
        <v>419</v>
      </c>
    </row>
    <row r="140" spans="2:65" s="1" customFormat="1" x14ac:dyDescent="0.3">
      <c r="B140" s="34"/>
      <c r="C140" s="56"/>
      <c r="D140" s="219" t="s">
        <v>145</v>
      </c>
      <c r="E140" s="56"/>
      <c r="F140" s="223" t="s">
        <v>627</v>
      </c>
      <c r="G140" s="56"/>
      <c r="H140" s="56"/>
      <c r="I140" s="161"/>
      <c r="J140" s="56"/>
      <c r="K140" s="56"/>
      <c r="L140" s="54"/>
      <c r="M140" s="71"/>
      <c r="N140" s="35"/>
      <c r="O140" s="35"/>
      <c r="P140" s="35"/>
      <c r="Q140" s="35"/>
      <c r="R140" s="35"/>
      <c r="S140" s="35"/>
      <c r="T140" s="72"/>
      <c r="AT140" s="17" t="s">
        <v>145</v>
      </c>
      <c r="AU140" s="17" t="s">
        <v>23</v>
      </c>
    </row>
    <row r="141" spans="2:65" s="1" customFormat="1" ht="22.5" customHeight="1" x14ac:dyDescent="0.3">
      <c r="B141" s="34"/>
      <c r="C141" s="193" t="s">
        <v>290</v>
      </c>
      <c r="D141" s="193" t="s">
        <v>138</v>
      </c>
      <c r="E141" s="194" t="s">
        <v>628</v>
      </c>
      <c r="F141" s="195" t="s">
        <v>629</v>
      </c>
      <c r="G141" s="196" t="s">
        <v>630</v>
      </c>
      <c r="H141" s="197">
        <v>4</v>
      </c>
      <c r="I141" s="198"/>
      <c r="J141" s="199">
        <f>ROUND(I141*H141,2)</f>
        <v>0</v>
      </c>
      <c r="K141" s="195" t="s">
        <v>580</v>
      </c>
      <c r="L141" s="54"/>
      <c r="M141" s="200" t="s">
        <v>31</v>
      </c>
      <c r="N141" s="201" t="s">
        <v>46</v>
      </c>
      <c r="O141" s="35"/>
      <c r="P141" s="202">
        <f>O141*H141</f>
        <v>0</v>
      </c>
      <c r="Q141" s="202">
        <v>0</v>
      </c>
      <c r="R141" s="202">
        <f>Q141*H141</f>
        <v>0</v>
      </c>
      <c r="S141" s="202">
        <v>0</v>
      </c>
      <c r="T141" s="203">
        <f>S141*H141</f>
        <v>0</v>
      </c>
      <c r="AR141" s="17" t="s">
        <v>250</v>
      </c>
      <c r="AT141" s="17" t="s">
        <v>138</v>
      </c>
      <c r="AU141" s="17" t="s">
        <v>23</v>
      </c>
      <c r="AY141" s="17" t="s">
        <v>135</v>
      </c>
      <c r="BE141" s="204">
        <f>IF(N141="základní",J141,0)</f>
        <v>0</v>
      </c>
      <c r="BF141" s="204">
        <f>IF(N141="snížená",J141,0)</f>
        <v>0</v>
      </c>
      <c r="BG141" s="204">
        <f>IF(N141="zákl. přenesená",J141,0)</f>
        <v>0</v>
      </c>
      <c r="BH141" s="204">
        <f>IF(N141="sníž. přenesená",J141,0)</f>
        <v>0</v>
      </c>
      <c r="BI141" s="204">
        <f>IF(N141="nulová",J141,0)</f>
        <v>0</v>
      </c>
      <c r="BJ141" s="17" t="s">
        <v>23</v>
      </c>
      <c r="BK141" s="204">
        <f>ROUND(I141*H141,2)</f>
        <v>0</v>
      </c>
      <c r="BL141" s="17" t="s">
        <v>250</v>
      </c>
      <c r="BM141" s="17" t="s">
        <v>438</v>
      </c>
    </row>
    <row r="142" spans="2:65" s="1" customFormat="1" x14ac:dyDescent="0.3">
      <c r="B142" s="34"/>
      <c r="C142" s="56"/>
      <c r="D142" s="219" t="s">
        <v>145</v>
      </c>
      <c r="E142" s="56"/>
      <c r="F142" s="223" t="s">
        <v>629</v>
      </c>
      <c r="G142" s="56"/>
      <c r="H142" s="56"/>
      <c r="I142" s="161"/>
      <c r="J142" s="56"/>
      <c r="K142" s="56"/>
      <c r="L142" s="54"/>
      <c r="M142" s="71"/>
      <c r="N142" s="35"/>
      <c r="O142" s="35"/>
      <c r="P142" s="35"/>
      <c r="Q142" s="35"/>
      <c r="R142" s="35"/>
      <c r="S142" s="35"/>
      <c r="T142" s="72"/>
      <c r="AT142" s="17" t="s">
        <v>145</v>
      </c>
      <c r="AU142" s="17" t="s">
        <v>23</v>
      </c>
    </row>
    <row r="143" spans="2:65" s="1" customFormat="1" ht="22.5" customHeight="1" x14ac:dyDescent="0.3">
      <c r="B143" s="34"/>
      <c r="C143" s="193" t="s">
        <v>296</v>
      </c>
      <c r="D143" s="193" t="s">
        <v>138</v>
      </c>
      <c r="E143" s="194" t="s">
        <v>631</v>
      </c>
      <c r="F143" s="195" t="s">
        <v>632</v>
      </c>
      <c r="G143" s="196" t="s">
        <v>630</v>
      </c>
      <c r="H143" s="197">
        <v>2</v>
      </c>
      <c r="I143" s="198"/>
      <c r="J143" s="199">
        <f>ROUND(I143*H143,2)</f>
        <v>0</v>
      </c>
      <c r="K143" s="195" t="s">
        <v>580</v>
      </c>
      <c r="L143" s="54"/>
      <c r="M143" s="200" t="s">
        <v>31</v>
      </c>
      <c r="N143" s="201" t="s">
        <v>46</v>
      </c>
      <c r="O143" s="35"/>
      <c r="P143" s="202">
        <f>O143*H143</f>
        <v>0</v>
      </c>
      <c r="Q143" s="202">
        <v>0</v>
      </c>
      <c r="R143" s="202">
        <f>Q143*H143</f>
        <v>0</v>
      </c>
      <c r="S143" s="202">
        <v>0</v>
      </c>
      <c r="T143" s="203">
        <f>S143*H143</f>
        <v>0</v>
      </c>
      <c r="AR143" s="17" t="s">
        <v>250</v>
      </c>
      <c r="AT143" s="17" t="s">
        <v>138</v>
      </c>
      <c r="AU143" s="17" t="s">
        <v>23</v>
      </c>
      <c r="AY143" s="17" t="s">
        <v>135</v>
      </c>
      <c r="BE143" s="204">
        <f>IF(N143="základní",J143,0)</f>
        <v>0</v>
      </c>
      <c r="BF143" s="204">
        <f>IF(N143="snížená",J143,0)</f>
        <v>0</v>
      </c>
      <c r="BG143" s="204">
        <f>IF(N143="zákl. přenesená",J143,0)</f>
        <v>0</v>
      </c>
      <c r="BH143" s="204">
        <f>IF(N143="sníž. přenesená",J143,0)</f>
        <v>0</v>
      </c>
      <c r="BI143" s="204">
        <f>IF(N143="nulová",J143,0)</f>
        <v>0</v>
      </c>
      <c r="BJ143" s="17" t="s">
        <v>23</v>
      </c>
      <c r="BK143" s="204">
        <f>ROUND(I143*H143,2)</f>
        <v>0</v>
      </c>
      <c r="BL143" s="17" t="s">
        <v>250</v>
      </c>
      <c r="BM143" s="17" t="s">
        <v>452</v>
      </c>
    </row>
    <row r="144" spans="2:65" s="1" customFormat="1" x14ac:dyDescent="0.3">
      <c r="B144" s="34"/>
      <c r="C144" s="56"/>
      <c r="D144" s="219" t="s">
        <v>145</v>
      </c>
      <c r="E144" s="56"/>
      <c r="F144" s="223" t="s">
        <v>632</v>
      </c>
      <c r="G144" s="56"/>
      <c r="H144" s="56"/>
      <c r="I144" s="161"/>
      <c r="J144" s="56"/>
      <c r="K144" s="56"/>
      <c r="L144" s="54"/>
      <c r="M144" s="71"/>
      <c r="N144" s="35"/>
      <c r="O144" s="35"/>
      <c r="P144" s="35"/>
      <c r="Q144" s="35"/>
      <c r="R144" s="35"/>
      <c r="S144" s="35"/>
      <c r="T144" s="72"/>
      <c r="AT144" s="17" t="s">
        <v>145</v>
      </c>
      <c r="AU144" s="17" t="s">
        <v>23</v>
      </c>
    </row>
    <row r="145" spans="2:65" s="1" customFormat="1" ht="22.5" customHeight="1" x14ac:dyDescent="0.3">
      <c r="B145" s="34"/>
      <c r="C145" s="193" t="s">
        <v>303</v>
      </c>
      <c r="D145" s="193" t="s">
        <v>138</v>
      </c>
      <c r="E145" s="194" t="s">
        <v>633</v>
      </c>
      <c r="F145" s="195" t="s">
        <v>634</v>
      </c>
      <c r="G145" s="196" t="s">
        <v>241</v>
      </c>
      <c r="H145" s="197">
        <v>6</v>
      </c>
      <c r="I145" s="198"/>
      <c r="J145" s="199">
        <f>ROUND(I145*H145,2)</f>
        <v>0</v>
      </c>
      <c r="K145" s="195" t="s">
        <v>635</v>
      </c>
      <c r="L145" s="54"/>
      <c r="M145" s="200" t="s">
        <v>31</v>
      </c>
      <c r="N145" s="201" t="s">
        <v>46</v>
      </c>
      <c r="O145" s="35"/>
      <c r="P145" s="202">
        <f>O145*H145</f>
        <v>0</v>
      </c>
      <c r="Q145" s="202">
        <v>1E-4</v>
      </c>
      <c r="R145" s="202">
        <f>Q145*H145</f>
        <v>6.0000000000000006E-4</v>
      </c>
      <c r="S145" s="202">
        <v>0</v>
      </c>
      <c r="T145" s="203">
        <f>S145*H145</f>
        <v>0</v>
      </c>
      <c r="AR145" s="17" t="s">
        <v>250</v>
      </c>
      <c r="AT145" s="17" t="s">
        <v>138</v>
      </c>
      <c r="AU145" s="17" t="s">
        <v>23</v>
      </c>
      <c r="AY145" s="17" t="s">
        <v>135</v>
      </c>
      <c r="BE145" s="204">
        <f>IF(N145="základní",J145,0)</f>
        <v>0</v>
      </c>
      <c r="BF145" s="204">
        <f>IF(N145="snížená",J145,0)</f>
        <v>0</v>
      </c>
      <c r="BG145" s="204">
        <f>IF(N145="zákl. přenesená",J145,0)</f>
        <v>0</v>
      </c>
      <c r="BH145" s="204">
        <f>IF(N145="sníž. přenesená",J145,0)</f>
        <v>0</v>
      </c>
      <c r="BI145" s="204">
        <f>IF(N145="nulová",J145,0)</f>
        <v>0</v>
      </c>
      <c r="BJ145" s="17" t="s">
        <v>23</v>
      </c>
      <c r="BK145" s="204">
        <f>ROUND(I145*H145,2)</f>
        <v>0</v>
      </c>
      <c r="BL145" s="17" t="s">
        <v>250</v>
      </c>
      <c r="BM145" s="17" t="s">
        <v>462</v>
      </c>
    </row>
    <row r="146" spans="2:65" s="1" customFormat="1" x14ac:dyDescent="0.3">
      <c r="B146" s="34"/>
      <c r="C146" s="56"/>
      <c r="D146" s="219" t="s">
        <v>145</v>
      </c>
      <c r="E146" s="56"/>
      <c r="F146" s="223" t="s">
        <v>634</v>
      </c>
      <c r="G146" s="56"/>
      <c r="H146" s="56"/>
      <c r="I146" s="161"/>
      <c r="J146" s="56"/>
      <c r="K146" s="56"/>
      <c r="L146" s="54"/>
      <c r="M146" s="71"/>
      <c r="N146" s="35"/>
      <c r="O146" s="35"/>
      <c r="P146" s="35"/>
      <c r="Q146" s="35"/>
      <c r="R146" s="35"/>
      <c r="S146" s="35"/>
      <c r="T146" s="72"/>
      <c r="AT146" s="17" t="s">
        <v>145</v>
      </c>
      <c r="AU146" s="17" t="s">
        <v>23</v>
      </c>
    </row>
    <row r="147" spans="2:65" s="1" customFormat="1" ht="22.5" customHeight="1" x14ac:dyDescent="0.3">
      <c r="B147" s="34"/>
      <c r="C147" s="193" t="s">
        <v>309</v>
      </c>
      <c r="D147" s="193" t="s">
        <v>138</v>
      </c>
      <c r="E147" s="194" t="s">
        <v>636</v>
      </c>
      <c r="F147" s="195" t="s">
        <v>637</v>
      </c>
      <c r="G147" s="196" t="s">
        <v>241</v>
      </c>
      <c r="H147" s="197">
        <v>2</v>
      </c>
      <c r="I147" s="198"/>
      <c r="J147" s="199">
        <f>ROUND(I147*H147,2)</f>
        <v>0</v>
      </c>
      <c r="K147" s="195" t="s">
        <v>580</v>
      </c>
      <c r="L147" s="54"/>
      <c r="M147" s="200" t="s">
        <v>31</v>
      </c>
      <c r="N147" s="201" t="s">
        <v>46</v>
      </c>
      <c r="O147" s="35"/>
      <c r="P147" s="202">
        <f>O147*H147</f>
        <v>0</v>
      </c>
      <c r="Q147" s="202">
        <v>2.0000000000000001E-4</v>
      </c>
      <c r="R147" s="202">
        <f>Q147*H147</f>
        <v>4.0000000000000002E-4</v>
      </c>
      <c r="S147" s="202">
        <v>0</v>
      </c>
      <c r="T147" s="203">
        <f>S147*H147</f>
        <v>0</v>
      </c>
      <c r="AR147" s="17" t="s">
        <v>250</v>
      </c>
      <c r="AT147" s="17" t="s">
        <v>138</v>
      </c>
      <c r="AU147" s="17" t="s">
        <v>23</v>
      </c>
      <c r="AY147" s="17" t="s">
        <v>135</v>
      </c>
      <c r="BE147" s="204">
        <f>IF(N147="základní",J147,0)</f>
        <v>0</v>
      </c>
      <c r="BF147" s="204">
        <f>IF(N147="snížená",J147,0)</f>
        <v>0</v>
      </c>
      <c r="BG147" s="204">
        <f>IF(N147="zákl. přenesená",J147,0)</f>
        <v>0</v>
      </c>
      <c r="BH147" s="204">
        <f>IF(N147="sníž. přenesená",J147,0)</f>
        <v>0</v>
      </c>
      <c r="BI147" s="204">
        <f>IF(N147="nulová",J147,0)</f>
        <v>0</v>
      </c>
      <c r="BJ147" s="17" t="s">
        <v>23</v>
      </c>
      <c r="BK147" s="204">
        <f>ROUND(I147*H147,2)</f>
        <v>0</v>
      </c>
      <c r="BL147" s="17" t="s">
        <v>250</v>
      </c>
      <c r="BM147" s="17" t="s">
        <v>473</v>
      </c>
    </row>
    <row r="148" spans="2:65" s="1" customFormat="1" x14ac:dyDescent="0.3">
      <c r="B148" s="34"/>
      <c r="C148" s="56"/>
      <c r="D148" s="219" t="s">
        <v>145</v>
      </c>
      <c r="E148" s="56"/>
      <c r="F148" s="223" t="s">
        <v>637</v>
      </c>
      <c r="G148" s="56"/>
      <c r="H148" s="56"/>
      <c r="I148" s="161"/>
      <c r="J148" s="56"/>
      <c r="K148" s="56"/>
      <c r="L148" s="54"/>
      <c r="M148" s="71"/>
      <c r="N148" s="35"/>
      <c r="O148" s="35"/>
      <c r="P148" s="35"/>
      <c r="Q148" s="35"/>
      <c r="R148" s="35"/>
      <c r="S148" s="35"/>
      <c r="T148" s="72"/>
      <c r="AT148" s="17" t="s">
        <v>145</v>
      </c>
      <c r="AU148" s="17" t="s">
        <v>23</v>
      </c>
    </row>
    <row r="149" spans="2:65" s="1" customFormat="1" ht="22.5" customHeight="1" x14ac:dyDescent="0.3">
      <c r="B149" s="34"/>
      <c r="C149" s="193" t="s">
        <v>315</v>
      </c>
      <c r="D149" s="193" t="s">
        <v>138</v>
      </c>
      <c r="E149" s="194" t="s">
        <v>638</v>
      </c>
      <c r="F149" s="195" t="s">
        <v>639</v>
      </c>
      <c r="G149" s="196" t="s">
        <v>587</v>
      </c>
      <c r="H149" s="197">
        <v>7</v>
      </c>
      <c r="I149" s="198"/>
      <c r="J149" s="199">
        <f>ROUND(I149*H149,2)</f>
        <v>0</v>
      </c>
      <c r="K149" s="195" t="s">
        <v>31</v>
      </c>
      <c r="L149" s="54"/>
      <c r="M149" s="200" t="s">
        <v>31</v>
      </c>
      <c r="N149" s="201" t="s">
        <v>46</v>
      </c>
      <c r="O149" s="35"/>
      <c r="P149" s="202">
        <f>O149*H149</f>
        <v>0</v>
      </c>
      <c r="Q149" s="202">
        <v>0.01</v>
      </c>
      <c r="R149" s="202">
        <f>Q149*H149</f>
        <v>7.0000000000000007E-2</v>
      </c>
      <c r="S149" s="202">
        <v>0</v>
      </c>
      <c r="T149" s="203">
        <f>S149*H149</f>
        <v>0</v>
      </c>
      <c r="AR149" s="17" t="s">
        <v>250</v>
      </c>
      <c r="AT149" s="17" t="s">
        <v>138</v>
      </c>
      <c r="AU149" s="17" t="s">
        <v>23</v>
      </c>
      <c r="AY149" s="17" t="s">
        <v>135</v>
      </c>
      <c r="BE149" s="204">
        <f>IF(N149="základní",J149,0)</f>
        <v>0</v>
      </c>
      <c r="BF149" s="204">
        <f>IF(N149="snížená",J149,0)</f>
        <v>0</v>
      </c>
      <c r="BG149" s="204">
        <f>IF(N149="zákl. přenesená",J149,0)</f>
        <v>0</v>
      </c>
      <c r="BH149" s="204">
        <f>IF(N149="sníž. přenesená",J149,0)</f>
        <v>0</v>
      </c>
      <c r="BI149" s="204">
        <f>IF(N149="nulová",J149,0)</f>
        <v>0</v>
      </c>
      <c r="BJ149" s="17" t="s">
        <v>23</v>
      </c>
      <c r="BK149" s="204">
        <f>ROUND(I149*H149,2)</f>
        <v>0</v>
      </c>
      <c r="BL149" s="17" t="s">
        <v>250</v>
      </c>
      <c r="BM149" s="17" t="s">
        <v>486</v>
      </c>
    </row>
    <row r="150" spans="2:65" s="1" customFormat="1" x14ac:dyDescent="0.3">
      <c r="B150" s="34"/>
      <c r="C150" s="56"/>
      <c r="D150" s="219" t="s">
        <v>145</v>
      </c>
      <c r="E150" s="56"/>
      <c r="F150" s="223" t="s">
        <v>639</v>
      </c>
      <c r="G150" s="56"/>
      <c r="H150" s="56"/>
      <c r="I150" s="161"/>
      <c r="J150" s="56"/>
      <c r="K150" s="56"/>
      <c r="L150" s="54"/>
      <c r="M150" s="71"/>
      <c r="N150" s="35"/>
      <c r="O150" s="35"/>
      <c r="P150" s="35"/>
      <c r="Q150" s="35"/>
      <c r="R150" s="35"/>
      <c r="S150" s="35"/>
      <c r="T150" s="72"/>
      <c r="AT150" s="17" t="s">
        <v>145</v>
      </c>
      <c r="AU150" s="17" t="s">
        <v>23</v>
      </c>
    </row>
    <row r="151" spans="2:65" s="1" customFormat="1" ht="22.5" customHeight="1" x14ac:dyDescent="0.3">
      <c r="B151" s="34"/>
      <c r="C151" s="193" t="s">
        <v>323</v>
      </c>
      <c r="D151" s="193" t="s">
        <v>138</v>
      </c>
      <c r="E151" s="194" t="s">
        <v>640</v>
      </c>
      <c r="F151" s="195" t="s">
        <v>641</v>
      </c>
      <c r="G151" s="196" t="s">
        <v>441</v>
      </c>
      <c r="H151" s="197">
        <v>6</v>
      </c>
      <c r="I151" s="198"/>
      <c r="J151" s="199">
        <f>ROUND(I151*H151,2)</f>
        <v>0</v>
      </c>
      <c r="K151" s="195" t="s">
        <v>580</v>
      </c>
      <c r="L151" s="54"/>
      <c r="M151" s="200" t="s">
        <v>31</v>
      </c>
      <c r="N151" s="201" t="s">
        <v>46</v>
      </c>
      <c r="O151" s="35"/>
      <c r="P151" s="202">
        <f>O151*H151</f>
        <v>0</v>
      </c>
      <c r="Q151" s="202">
        <v>0</v>
      </c>
      <c r="R151" s="202">
        <f>Q151*H151</f>
        <v>0</v>
      </c>
      <c r="S151" s="202">
        <v>0</v>
      </c>
      <c r="T151" s="203">
        <f>S151*H151</f>
        <v>0</v>
      </c>
      <c r="AR151" s="17" t="s">
        <v>250</v>
      </c>
      <c r="AT151" s="17" t="s">
        <v>138</v>
      </c>
      <c r="AU151" s="17" t="s">
        <v>23</v>
      </c>
      <c r="AY151" s="17" t="s">
        <v>135</v>
      </c>
      <c r="BE151" s="204">
        <f>IF(N151="základní",J151,0)</f>
        <v>0</v>
      </c>
      <c r="BF151" s="204">
        <f>IF(N151="snížená",J151,0)</f>
        <v>0</v>
      </c>
      <c r="BG151" s="204">
        <f>IF(N151="zákl. přenesená",J151,0)</f>
        <v>0</v>
      </c>
      <c r="BH151" s="204">
        <f>IF(N151="sníž. přenesená",J151,0)</f>
        <v>0</v>
      </c>
      <c r="BI151" s="204">
        <f>IF(N151="nulová",J151,0)</f>
        <v>0</v>
      </c>
      <c r="BJ151" s="17" t="s">
        <v>23</v>
      </c>
      <c r="BK151" s="204">
        <f>ROUND(I151*H151,2)</f>
        <v>0</v>
      </c>
      <c r="BL151" s="17" t="s">
        <v>250</v>
      </c>
      <c r="BM151" s="17" t="s">
        <v>496</v>
      </c>
    </row>
    <row r="152" spans="2:65" s="1" customFormat="1" x14ac:dyDescent="0.3">
      <c r="B152" s="34"/>
      <c r="C152" s="56"/>
      <c r="D152" s="219" t="s">
        <v>145</v>
      </c>
      <c r="E152" s="56"/>
      <c r="F152" s="223" t="s">
        <v>641</v>
      </c>
      <c r="G152" s="56"/>
      <c r="H152" s="56"/>
      <c r="I152" s="161"/>
      <c r="J152" s="56"/>
      <c r="K152" s="56"/>
      <c r="L152" s="54"/>
      <c r="M152" s="71"/>
      <c r="N152" s="35"/>
      <c r="O152" s="35"/>
      <c r="P152" s="35"/>
      <c r="Q152" s="35"/>
      <c r="R152" s="35"/>
      <c r="S152" s="35"/>
      <c r="T152" s="72"/>
      <c r="AT152" s="17" t="s">
        <v>145</v>
      </c>
      <c r="AU152" s="17" t="s">
        <v>23</v>
      </c>
    </row>
    <row r="153" spans="2:65" s="1" customFormat="1" ht="22.5" customHeight="1" x14ac:dyDescent="0.3">
      <c r="B153" s="34"/>
      <c r="C153" s="193" t="s">
        <v>333</v>
      </c>
      <c r="D153" s="193" t="s">
        <v>138</v>
      </c>
      <c r="E153" s="194" t="s">
        <v>642</v>
      </c>
      <c r="F153" s="195" t="s">
        <v>643</v>
      </c>
      <c r="G153" s="196" t="s">
        <v>441</v>
      </c>
      <c r="H153" s="197">
        <v>10</v>
      </c>
      <c r="I153" s="198"/>
      <c r="J153" s="199">
        <f>ROUND(I153*H153,2)</f>
        <v>0</v>
      </c>
      <c r="K153" s="195" t="s">
        <v>580</v>
      </c>
      <c r="L153" s="54"/>
      <c r="M153" s="200" t="s">
        <v>31</v>
      </c>
      <c r="N153" s="201" t="s">
        <v>46</v>
      </c>
      <c r="O153" s="35"/>
      <c r="P153" s="202">
        <f>O153*H153</f>
        <v>0</v>
      </c>
      <c r="Q153" s="202">
        <v>1.0000000000000001E-5</v>
      </c>
      <c r="R153" s="202">
        <f>Q153*H153</f>
        <v>1E-4</v>
      </c>
      <c r="S153" s="202">
        <v>0</v>
      </c>
      <c r="T153" s="203">
        <f>S153*H153</f>
        <v>0</v>
      </c>
      <c r="AR153" s="17" t="s">
        <v>250</v>
      </c>
      <c r="AT153" s="17" t="s">
        <v>138</v>
      </c>
      <c r="AU153" s="17" t="s">
        <v>23</v>
      </c>
      <c r="AY153" s="17" t="s">
        <v>135</v>
      </c>
      <c r="BE153" s="204">
        <f>IF(N153="základní",J153,0)</f>
        <v>0</v>
      </c>
      <c r="BF153" s="204">
        <f>IF(N153="snížená",J153,0)</f>
        <v>0</v>
      </c>
      <c r="BG153" s="204">
        <f>IF(N153="zákl. přenesená",J153,0)</f>
        <v>0</v>
      </c>
      <c r="BH153" s="204">
        <f>IF(N153="sníž. přenesená",J153,0)</f>
        <v>0</v>
      </c>
      <c r="BI153" s="204">
        <f>IF(N153="nulová",J153,0)</f>
        <v>0</v>
      </c>
      <c r="BJ153" s="17" t="s">
        <v>23</v>
      </c>
      <c r="BK153" s="204">
        <f>ROUND(I153*H153,2)</f>
        <v>0</v>
      </c>
      <c r="BL153" s="17" t="s">
        <v>250</v>
      </c>
      <c r="BM153" s="17" t="s">
        <v>506</v>
      </c>
    </row>
    <row r="154" spans="2:65" s="1" customFormat="1" x14ac:dyDescent="0.3">
      <c r="B154" s="34"/>
      <c r="C154" s="56"/>
      <c r="D154" s="205" t="s">
        <v>145</v>
      </c>
      <c r="E154" s="56"/>
      <c r="F154" s="206" t="s">
        <v>643</v>
      </c>
      <c r="G154" s="56"/>
      <c r="H154" s="56"/>
      <c r="I154" s="161"/>
      <c r="J154" s="56"/>
      <c r="K154" s="56"/>
      <c r="L154" s="54"/>
      <c r="M154" s="71"/>
      <c r="N154" s="35"/>
      <c r="O154" s="35"/>
      <c r="P154" s="35"/>
      <c r="Q154" s="35"/>
      <c r="R154" s="35"/>
      <c r="S154" s="35"/>
      <c r="T154" s="72"/>
      <c r="AT154" s="17" t="s">
        <v>145</v>
      </c>
      <c r="AU154" s="17" t="s">
        <v>23</v>
      </c>
    </row>
    <row r="155" spans="2:65" s="11" customFormat="1" ht="37.35" customHeight="1" x14ac:dyDescent="0.35">
      <c r="B155" s="176"/>
      <c r="C155" s="177"/>
      <c r="D155" s="190" t="s">
        <v>74</v>
      </c>
      <c r="E155" s="250" t="s">
        <v>644</v>
      </c>
      <c r="F155" s="250" t="s">
        <v>645</v>
      </c>
      <c r="G155" s="177"/>
      <c r="H155" s="177"/>
      <c r="I155" s="180"/>
      <c r="J155" s="251">
        <f>BK155</f>
        <v>0</v>
      </c>
      <c r="K155" s="177"/>
      <c r="L155" s="182"/>
      <c r="M155" s="183"/>
      <c r="N155" s="184"/>
      <c r="O155" s="184"/>
      <c r="P155" s="185">
        <f>SUM(P156:P171)</f>
        <v>0</v>
      </c>
      <c r="Q155" s="184"/>
      <c r="R155" s="185">
        <f>SUM(R156:R171)</f>
        <v>1.1300000000000001</v>
      </c>
      <c r="S155" s="184"/>
      <c r="T155" s="186">
        <f>SUM(T156:T171)</f>
        <v>0</v>
      </c>
      <c r="AR155" s="187" t="s">
        <v>81</v>
      </c>
      <c r="AT155" s="188" t="s">
        <v>74</v>
      </c>
      <c r="AU155" s="188" t="s">
        <v>75</v>
      </c>
      <c r="AY155" s="187" t="s">
        <v>135</v>
      </c>
      <c r="BK155" s="189">
        <f>SUM(BK156:BK171)</f>
        <v>0</v>
      </c>
    </row>
    <row r="156" spans="2:65" s="1" customFormat="1" ht="22.5" customHeight="1" x14ac:dyDescent="0.3">
      <c r="B156" s="34"/>
      <c r="C156" s="193" t="s">
        <v>339</v>
      </c>
      <c r="D156" s="193" t="s">
        <v>138</v>
      </c>
      <c r="E156" s="194" t="s">
        <v>646</v>
      </c>
      <c r="F156" s="195" t="s">
        <v>647</v>
      </c>
      <c r="G156" s="196" t="s">
        <v>587</v>
      </c>
      <c r="H156" s="197">
        <v>1</v>
      </c>
      <c r="I156" s="198"/>
      <c r="J156" s="199">
        <f>ROUND(I156*H156,2)</f>
        <v>0</v>
      </c>
      <c r="K156" s="195" t="s">
        <v>648</v>
      </c>
      <c r="L156" s="54"/>
      <c r="M156" s="200" t="s">
        <v>31</v>
      </c>
      <c r="N156" s="201" t="s">
        <v>46</v>
      </c>
      <c r="O156" s="35"/>
      <c r="P156" s="202">
        <f>O156*H156</f>
        <v>0</v>
      </c>
      <c r="Q156" s="202">
        <v>7.0000000000000007E-2</v>
      </c>
      <c r="R156" s="202">
        <f>Q156*H156</f>
        <v>7.0000000000000007E-2</v>
      </c>
      <c r="S156" s="202">
        <v>0</v>
      </c>
      <c r="T156" s="203">
        <f>S156*H156</f>
        <v>0</v>
      </c>
      <c r="AR156" s="17" t="s">
        <v>250</v>
      </c>
      <c r="AT156" s="17" t="s">
        <v>138</v>
      </c>
      <c r="AU156" s="17" t="s">
        <v>23</v>
      </c>
      <c r="AY156" s="17" t="s">
        <v>135</v>
      </c>
      <c r="BE156" s="204">
        <f>IF(N156="základní",J156,0)</f>
        <v>0</v>
      </c>
      <c r="BF156" s="204">
        <f>IF(N156="snížená",J156,0)</f>
        <v>0</v>
      </c>
      <c r="BG156" s="204">
        <f>IF(N156="zákl. přenesená",J156,0)</f>
        <v>0</v>
      </c>
      <c r="BH156" s="204">
        <f>IF(N156="sníž. přenesená",J156,0)</f>
        <v>0</v>
      </c>
      <c r="BI156" s="204">
        <f>IF(N156="nulová",J156,0)</f>
        <v>0</v>
      </c>
      <c r="BJ156" s="17" t="s">
        <v>23</v>
      </c>
      <c r="BK156" s="204">
        <f>ROUND(I156*H156,2)</f>
        <v>0</v>
      </c>
      <c r="BL156" s="17" t="s">
        <v>250</v>
      </c>
      <c r="BM156" s="17" t="s">
        <v>520</v>
      </c>
    </row>
    <row r="157" spans="2:65" s="1" customFormat="1" x14ac:dyDescent="0.3">
      <c r="B157" s="34"/>
      <c r="C157" s="56"/>
      <c r="D157" s="219" t="s">
        <v>145</v>
      </c>
      <c r="E157" s="56"/>
      <c r="F157" s="223" t="s">
        <v>647</v>
      </c>
      <c r="G157" s="56"/>
      <c r="H157" s="56"/>
      <c r="I157" s="161"/>
      <c r="J157" s="56"/>
      <c r="K157" s="56"/>
      <c r="L157" s="54"/>
      <c r="M157" s="71"/>
      <c r="N157" s="35"/>
      <c r="O157" s="35"/>
      <c r="P157" s="35"/>
      <c r="Q157" s="35"/>
      <c r="R157" s="35"/>
      <c r="S157" s="35"/>
      <c r="T157" s="72"/>
      <c r="AT157" s="17" t="s">
        <v>145</v>
      </c>
      <c r="AU157" s="17" t="s">
        <v>23</v>
      </c>
    </row>
    <row r="158" spans="2:65" s="1" customFormat="1" ht="22.5" customHeight="1" x14ac:dyDescent="0.3">
      <c r="B158" s="34"/>
      <c r="C158" s="193" t="s">
        <v>343</v>
      </c>
      <c r="D158" s="193" t="s">
        <v>138</v>
      </c>
      <c r="E158" s="194" t="s">
        <v>649</v>
      </c>
      <c r="F158" s="195" t="s">
        <v>650</v>
      </c>
      <c r="G158" s="196" t="s">
        <v>174</v>
      </c>
      <c r="H158" s="197">
        <v>1</v>
      </c>
      <c r="I158" s="198"/>
      <c r="J158" s="199">
        <f>ROUND(I158*H158,2)</f>
        <v>0</v>
      </c>
      <c r="K158" s="195" t="s">
        <v>648</v>
      </c>
      <c r="L158" s="54"/>
      <c r="M158" s="200" t="s">
        <v>31</v>
      </c>
      <c r="N158" s="201" t="s">
        <v>46</v>
      </c>
      <c r="O158" s="35"/>
      <c r="P158" s="202">
        <f>O158*H158</f>
        <v>0</v>
      </c>
      <c r="Q158" s="202">
        <v>0</v>
      </c>
      <c r="R158" s="202">
        <f>Q158*H158</f>
        <v>0</v>
      </c>
      <c r="S158" s="202">
        <v>0</v>
      </c>
      <c r="T158" s="203">
        <f>S158*H158</f>
        <v>0</v>
      </c>
      <c r="AR158" s="17" t="s">
        <v>250</v>
      </c>
      <c r="AT158" s="17" t="s">
        <v>138</v>
      </c>
      <c r="AU158" s="17" t="s">
        <v>23</v>
      </c>
      <c r="AY158" s="17" t="s">
        <v>135</v>
      </c>
      <c r="BE158" s="204">
        <f>IF(N158="základní",J158,0)</f>
        <v>0</v>
      </c>
      <c r="BF158" s="204">
        <f>IF(N158="snížená",J158,0)</f>
        <v>0</v>
      </c>
      <c r="BG158" s="204">
        <f>IF(N158="zákl. přenesená",J158,0)</f>
        <v>0</v>
      </c>
      <c r="BH158" s="204">
        <f>IF(N158="sníž. přenesená",J158,0)</f>
        <v>0</v>
      </c>
      <c r="BI158" s="204">
        <f>IF(N158="nulová",J158,0)</f>
        <v>0</v>
      </c>
      <c r="BJ158" s="17" t="s">
        <v>23</v>
      </c>
      <c r="BK158" s="204">
        <f>ROUND(I158*H158,2)</f>
        <v>0</v>
      </c>
      <c r="BL158" s="17" t="s">
        <v>250</v>
      </c>
      <c r="BM158" s="17" t="s">
        <v>538</v>
      </c>
    </row>
    <row r="159" spans="2:65" s="1" customFormat="1" x14ac:dyDescent="0.3">
      <c r="B159" s="34"/>
      <c r="C159" s="56"/>
      <c r="D159" s="219" t="s">
        <v>145</v>
      </c>
      <c r="E159" s="56"/>
      <c r="F159" s="223" t="s">
        <v>650</v>
      </c>
      <c r="G159" s="56"/>
      <c r="H159" s="56"/>
      <c r="I159" s="161"/>
      <c r="J159" s="56"/>
      <c r="K159" s="56"/>
      <c r="L159" s="54"/>
      <c r="M159" s="71"/>
      <c r="N159" s="35"/>
      <c r="O159" s="35"/>
      <c r="P159" s="35"/>
      <c r="Q159" s="35"/>
      <c r="R159" s="35"/>
      <c r="S159" s="35"/>
      <c r="T159" s="72"/>
      <c r="AT159" s="17" t="s">
        <v>145</v>
      </c>
      <c r="AU159" s="17" t="s">
        <v>23</v>
      </c>
    </row>
    <row r="160" spans="2:65" s="1" customFormat="1" ht="22.5" customHeight="1" x14ac:dyDescent="0.3">
      <c r="B160" s="34"/>
      <c r="C160" s="193" t="s">
        <v>349</v>
      </c>
      <c r="D160" s="193" t="s">
        <v>138</v>
      </c>
      <c r="E160" s="194" t="s">
        <v>651</v>
      </c>
      <c r="F160" s="195" t="s">
        <v>652</v>
      </c>
      <c r="G160" s="196" t="s">
        <v>174</v>
      </c>
      <c r="H160" s="197">
        <v>1</v>
      </c>
      <c r="I160" s="198"/>
      <c r="J160" s="199">
        <f>ROUND(I160*H160,2)</f>
        <v>0</v>
      </c>
      <c r="K160" s="195" t="s">
        <v>648</v>
      </c>
      <c r="L160" s="54"/>
      <c r="M160" s="200" t="s">
        <v>31</v>
      </c>
      <c r="N160" s="201" t="s">
        <v>46</v>
      </c>
      <c r="O160" s="35"/>
      <c r="P160" s="202">
        <f>O160*H160</f>
        <v>0</v>
      </c>
      <c r="Q160" s="202">
        <v>0</v>
      </c>
      <c r="R160" s="202">
        <f>Q160*H160</f>
        <v>0</v>
      </c>
      <c r="S160" s="202">
        <v>0</v>
      </c>
      <c r="T160" s="203">
        <f>S160*H160</f>
        <v>0</v>
      </c>
      <c r="AR160" s="17" t="s">
        <v>250</v>
      </c>
      <c r="AT160" s="17" t="s">
        <v>138</v>
      </c>
      <c r="AU160" s="17" t="s">
        <v>23</v>
      </c>
      <c r="AY160" s="17" t="s">
        <v>135</v>
      </c>
      <c r="BE160" s="204">
        <f>IF(N160="základní",J160,0)</f>
        <v>0</v>
      </c>
      <c r="BF160" s="204">
        <f>IF(N160="snížená",J160,0)</f>
        <v>0</v>
      </c>
      <c r="BG160" s="204">
        <f>IF(N160="zákl. přenesená",J160,0)</f>
        <v>0</v>
      </c>
      <c r="BH160" s="204">
        <f>IF(N160="sníž. přenesená",J160,0)</f>
        <v>0</v>
      </c>
      <c r="BI160" s="204">
        <f>IF(N160="nulová",J160,0)</f>
        <v>0</v>
      </c>
      <c r="BJ160" s="17" t="s">
        <v>23</v>
      </c>
      <c r="BK160" s="204">
        <f>ROUND(I160*H160,2)</f>
        <v>0</v>
      </c>
      <c r="BL160" s="17" t="s">
        <v>250</v>
      </c>
      <c r="BM160" s="17" t="s">
        <v>548</v>
      </c>
    </row>
    <row r="161" spans="2:65" s="1" customFormat="1" x14ac:dyDescent="0.3">
      <c r="B161" s="34"/>
      <c r="C161" s="56"/>
      <c r="D161" s="219" t="s">
        <v>145</v>
      </c>
      <c r="E161" s="56"/>
      <c r="F161" s="223" t="s">
        <v>652</v>
      </c>
      <c r="G161" s="56"/>
      <c r="H161" s="56"/>
      <c r="I161" s="161"/>
      <c r="J161" s="56"/>
      <c r="K161" s="56"/>
      <c r="L161" s="54"/>
      <c r="M161" s="71"/>
      <c r="N161" s="35"/>
      <c r="O161" s="35"/>
      <c r="P161" s="35"/>
      <c r="Q161" s="35"/>
      <c r="R161" s="35"/>
      <c r="S161" s="35"/>
      <c r="T161" s="72"/>
      <c r="AT161" s="17" t="s">
        <v>145</v>
      </c>
      <c r="AU161" s="17" t="s">
        <v>23</v>
      </c>
    </row>
    <row r="162" spans="2:65" s="1" customFormat="1" ht="22.5" customHeight="1" x14ac:dyDescent="0.3">
      <c r="B162" s="34"/>
      <c r="C162" s="193" t="s">
        <v>355</v>
      </c>
      <c r="D162" s="193" t="s">
        <v>138</v>
      </c>
      <c r="E162" s="194" t="s">
        <v>653</v>
      </c>
      <c r="F162" s="195" t="s">
        <v>654</v>
      </c>
      <c r="G162" s="196" t="s">
        <v>174</v>
      </c>
      <c r="H162" s="197">
        <v>1</v>
      </c>
      <c r="I162" s="198"/>
      <c r="J162" s="199">
        <f>ROUND(I162*H162,2)</f>
        <v>0</v>
      </c>
      <c r="K162" s="195" t="s">
        <v>648</v>
      </c>
      <c r="L162" s="54"/>
      <c r="M162" s="200" t="s">
        <v>31</v>
      </c>
      <c r="N162" s="201" t="s">
        <v>46</v>
      </c>
      <c r="O162" s="35"/>
      <c r="P162" s="202">
        <f>O162*H162</f>
        <v>0</v>
      </c>
      <c r="Q162" s="202">
        <v>0</v>
      </c>
      <c r="R162" s="202">
        <f>Q162*H162</f>
        <v>0</v>
      </c>
      <c r="S162" s="202">
        <v>0</v>
      </c>
      <c r="T162" s="203">
        <f>S162*H162</f>
        <v>0</v>
      </c>
      <c r="AR162" s="17" t="s">
        <v>250</v>
      </c>
      <c r="AT162" s="17" t="s">
        <v>138</v>
      </c>
      <c r="AU162" s="17" t="s">
        <v>23</v>
      </c>
      <c r="AY162" s="17" t="s">
        <v>135</v>
      </c>
      <c r="BE162" s="204">
        <f>IF(N162="základní",J162,0)</f>
        <v>0</v>
      </c>
      <c r="BF162" s="204">
        <f>IF(N162="snížená",J162,0)</f>
        <v>0</v>
      </c>
      <c r="BG162" s="204">
        <f>IF(N162="zákl. přenesená",J162,0)</f>
        <v>0</v>
      </c>
      <c r="BH162" s="204">
        <f>IF(N162="sníž. přenesená",J162,0)</f>
        <v>0</v>
      </c>
      <c r="BI162" s="204">
        <f>IF(N162="nulová",J162,0)</f>
        <v>0</v>
      </c>
      <c r="BJ162" s="17" t="s">
        <v>23</v>
      </c>
      <c r="BK162" s="204">
        <f>ROUND(I162*H162,2)</f>
        <v>0</v>
      </c>
      <c r="BL162" s="17" t="s">
        <v>250</v>
      </c>
      <c r="BM162" s="17" t="s">
        <v>559</v>
      </c>
    </row>
    <row r="163" spans="2:65" s="1" customFormat="1" x14ac:dyDescent="0.3">
      <c r="B163" s="34"/>
      <c r="C163" s="56"/>
      <c r="D163" s="219" t="s">
        <v>145</v>
      </c>
      <c r="E163" s="56"/>
      <c r="F163" s="223" t="s">
        <v>654</v>
      </c>
      <c r="G163" s="56"/>
      <c r="H163" s="56"/>
      <c r="I163" s="161"/>
      <c r="J163" s="56"/>
      <c r="K163" s="56"/>
      <c r="L163" s="54"/>
      <c r="M163" s="71"/>
      <c r="N163" s="35"/>
      <c r="O163" s="35"/>
      <c r="P163" s="35"/>
      <c r="Q163" s="35"/>
      <c r="R163" s="35"/>
      <c r="S163" s="35"/>
      <c r="T163" s="72"/>
      <c r="AT163" s="17" t="s">
        <v>145</v>
      </c>
      <c r="AU163" s="17" t="s">
        <v>23</v>
      </c>
    </row>
    <row r="164" spans="2:65" s="1" customFormat="1" ht="22.5" customHeight="1" x14ac:dyDescent="0.3">
      <c r="B164" s="34"/>
      <c r="C164" s="193" t="s">
        <v>360</v>
      </c>
      <c r="D164" s="193" t="s">
        <v>138</v>
      </c>
      <c r="E164" s="194" t="s">
        <v>655</v>
      </c>
      <c r="F164" s="195" t="s">
        <v>656</v>
      </c>
      <c r="G164" s="196" t="s">
        <v>630</v>
      </c>
      <c r="H164" s="197">
        <v>1</v>
      </c>
      <c r="I164" s="198"/>
      <c r="J164" s="199">
        <f>ROUND(I164*H164,2)</f>
        <v>0</v>
      </c>
      <c r="K164" s="195" t="s">
        <v>648</v>
      </c>
      <c r="L164" s="54"/>
      <c r="M164" s="200" t="s">
        <v>31</v>
      </c>
      <c r="N164" s="201" t="s">
        <v>46</v>
      </c>
      <c r="O164" s="35"/>
      <c r="P164" s="202">
        <f>O164*H164</f>
        <v>0</v>
      </c>
      <c r="Q164" s="202">
        <v>1</v>
      </c>
      <c r="R164" s="202">
        <f>Q164*H164</f>
        <v>1</v>
      </c>
      <c r="S164" s="202">
        <v>0</v>
      </c>
      <c r="T164" s="203">
        <f>S164*H164</f>
        <v>0</v>
      </c>
      <c r="AR164" s="17" t="s">
        <v>250</v>
      </c>
      <c r="AT164" s="17" t="s">
        <v>138</v>
      </c>
      <c r="AU164" s="17" t="s">
        <v>23</v>
      </c>
      <c r="AY164" s="17" t="s">
        <v>135</v>
      </c>
      <c r="BE164" s="204">
        <f>IF(N164="základní",J164,0)</f>
        <v>0</v>
      </c>
      <c r="BF164" s="204">
        <f>IF(N164="snížená",J164,0)</f>
        <v>0</v>
      </c>
      <c r="BG164" s="204">
        <f>IF(N164="zákl. přenesená",J164,0)</f>
        <v>0</v>
      </c>
      <c r="BH164" s="204">
        <f>IF(N164="sníž. přenesená",J164,0)</f>
        <v>0</v>
      </c>
      <c r="BI164" s="204">
        <f>IF(N164="nulová",J164,0)</f>
        <v>0</v>
      </c>
      <c r="BJ164" s="17" t="s">
        <v>23</v>
      </c>
      <c r="BK164" s="204">
        <f>ROUND(I164*H164,2)</f>
        <v>0</v>
      </c>
      <c r="BL164" s="17" t="s">
        <v>250</v>
      </c>
      <c r="BM164" s="17" t="s">
        <v>657</v>
      </c>
    </row>
    <row r="165" spans="2:65" s="1" customFormat="1" x14ac:dyDescent="0.3">
      <c r="B165" s="34"/>
      <c r="C165" s="56"/>
      <c r="D165" s="219" t="s">
        <v>145</v>
      </c>
      <c r="E165" s="56"/>
      <c r="F165" s="223" t="s">
        <v>656</v>
      </c>
      <c r="G165" s="56"/>
      <c r="H165" s="56"/>
      <c r="I165" s="161"/>
      <c r="J165" s="56"/>
      <c r="K165" s="56"/>
      <c r="L165" s="54"/>
      <c r="M165" s="71"/>
      <c r="N165" s="35"/>
      <c r="O165" s="35"/>
      <c r="P165" s="35"/>
      <c r="Q165" s="35"/>
      <c r="R165" s="35"/>
      <c r="S165" s="35"/>
      <c r="T165" s="72"/>
      <c r="AT165" s="17" t="s">
        <v>145</v>
      </c>
      <c r="AU165" s="17" t="s">
        <v>23</v>
      </c>
    </row>
    <row r="166" spans="2:65" s="1" customFormat="1" ht="22.5" customHeight="1" x14ac:dyDescent="0.3">
      <c r="B166" s="34"/>
      <c r="C166" s="193" t="s">
        <v>368</v>
      </c>
      <c r="D166" s="193" t="s">
        <v>138</v>
      </c>
      <c r="E166" s="194" t="s">
        <v>658</v>
      </c>
      <c r="F166" s="195" t="s">
        <v>659</v>
      </c>
      <c r="G166" s="196" t="s">
        <v>587</v>
      </c>
      <c r="H166" s="197">
        <v>2</v>
      </c>
      <c r="I166" s="198"/>
      <c r="J166" s="199">
        <f>ROUND(I166*H166,2)</f>
        <v>0</v>
      </c>
      <c r="K166" s="195" t="s">
        <v>648</v>
      </c>
      <c r="L166" s="54"/>
      <c r="M166" s="200" t="s">
        <v>31</v>
      </c>
      <c r="N166" s="201" t="s">
        <v>46</v>
      </c>
      <c r="O166" s="35"/>
      <c r="P166" s="202">
        <f>O166*H166</f>
        <v>0</v>
      </c>
      <c r="Q166" s="202">
        <v>0</v>
      </c>
      <c r="R166" s="202">
        <f>Q166*H166</f>
        <v>0</v>
      </c>
      <c r="S166" s="202">
        <v>0</v>
      </c>
      <c r="T166" s="203">
        <f>S166*H166</f>
        <v>0</v>
      </c>
      <c r="AR166" s="17" t="s">
        <v>250</v>
      </c>
      <c r="AT166" s="17" t="s">
        <v>138</v>
      </c>
      <c r="AU166" s="17" t="s">
        <v>23</v>
      </c>
      <c r="AY166" s="17" t="s">
        <v>135</v>
      </c>
      <c r="BE166" s="204">
        <f>IF(N166="základní",J166,0)</f>
        <v>0</v>
      </c>
      <c r="BF166" s="204">
        <f>IF(N166="snížená",J166,0)</f>
        <v>0</v>
      </c>
      <c r="BG166" s="204">
        <f>IF(N166="zákl. přenesená",J166,0)</f>
        <v>0</v>
      </c>
      <c r="BH166" s="204">
        <f>IF(N166="sníž. přenesená",J166,0)</f>
        <v>0</v>
      </c>
      <c r="BI166" s="204">
        <f>IF(N166="nulová",J166,0)</f>
        <v>0</v>
      </c>
      <c r="BJ166" s="17" t="s">
        <v>23</v>
      </c>
      <c r="BK166" s="204">
        <f>ROUND(I166*H166,2)</f>
        <v>0</v>
      </c>
      <c r="BL166" s="17" t="s">
        <v>250</v>
      </c>
      <c r="BM166" s="17" t="s">
        <v>660</v>
      </c>
    </row>
    <row r="167" spans="2:65" s="1" customFormat="1" x14ac:dyDescent="0.3">
      <c r="B167" s="34"/>
      <c r="C167" s="56"/>
      <c r="D167" s="219" t="s">
        <v>145</v>
      </c>
      <c r="E167" s="56"/>
      <c r="F167" s="223" t="s">
        <v>659</v>
      </c>
      <c r="G167" s="56"/>
      <c r="H167" s="56"/>
      <c r="I167" s="161"/>
      <c r="J167" s="56"/>
      <c r="K167" s="56"/>
      <c r="L167" s="54"/>
      <c r="M167" s="71"/>
      <c r="N167" s="35"/>
      <c r="O167" s="35"/>
      <c r="P167" s="35"/>
      <c r="Q167" s="35"/>
      <c r="R167" s="35"/>
      <c r="S167" s="35"/>
      <c r="T167" s="72"/>
      <c r="AT167" s="17" t="s">
        <v>145</v>
      </c>
      <c r="AU167" s="17" t="s">
        <v>23</v>
      </c>
    </row>
    <row r="168" spans="2:65" s="1" customFormat="1" ht="22.5" customHeight="1" x14ac:dyDescent="0.3">
      <c r="B168" s="34"/>
      <c r="C168" s="193" t="s">
        <v>373</v>
      </c>
      <c r="D168" s="193" t="s">
        <v>138</v>
      </c>
      <c r="E168" s="194" t="s">
        <v>661</v>
      </c>
      <c r="F168" s="195" t="s">
        <v>662</v>
      </c>
      <c r="G168" s="196" t="s">
        <v>587</v>
      </c>
      <c r="H168" s="197">
        <v>2</v>
      </c>
      <c r="I168" s="198"/>
      <c r="J168" s="199">
        <f>ROUND(I168*H168,2)</f>
        <v>0</v>
      </c>
      <c r="K168" s="195" t="s">
        <v>648</v>
      </c>
      <c r="L168" s="54"/>
      <c r="M168" s="200" t="s">
        <v>31</v>
      </c>
      <c r="N168" s="201" t="s">
        <v>46</v>
      </c>
      <c r="O168" s="35"/>
      <c r="P168" s="202">
        <f>O168*H168</f>
        <v>0</v>
      </c>
      <c r="Q168" s="202">
        <v>0</v>
      </c>
      <c r="R168" s="202">
        <f>Q168*H168</f>
        <v>0</v>
      </c>
      <c r="S168" s="202">
        <v>0</v>
      </c>
      <c r="T168" s="203">
        <f>S168*H168</f>
        <v>0</v>
      </c>
      <c r="AR168" s="17" t="s">
        <v>250</v>
      </c>
      <c r="AT168" s="17" t="s">
        <v>138</v>
      </c>
      <c r="AU168" s="17" t="s">
        <v>23</v>
      </c>
      <c r="AY168" s="17" t="s">
        <v>135</v>
      </c>
      <c r="BE168" s="204">
        <f>IF(N168="základní",J168,0)</f>
        <v>0</v>
      </c>
      <c r="BF168" s="204">
        <f>IF(N168="snížená",J168,0)</f>
        <v>0</v>
      </c>
      <c r="BG168" s="204">
        <f>IF(N168="zákl. přenesená",J168,0)</f>
        <v>0</v>
      </c>
      <c r="BH168" s="204">
        <f>IF(N168="sníž. přenesená",J168,0)</f>
        <v>0</v>
      </c>
      <c r="BI168" s="204">
        <f>IF(N168="nulová",J168,0)</f>
        <v>0</v>
      </c>
      <c r="BJ168" s="17" t="s">
        <v>23</v>
      </c>
      <c r="BK168" s="204">
        <f>ROUND(I168*H168,2)</f>
        <v>0</v>
      </c>
      <c r="BL168" s="17" t="s">
        <v>250</v>
      </c>
      <c r="BM168" s="17" t="s">
        <v>663</v>
      </c>
    </row>
    <row r="169" spans="2:65" s="1" customFormat="1" x14ac:dyDescent="0.3">
      <c r="B169" s="34"/>
      <c r="C169" s="56"/>
      <c r="D169" s="219" t="s">
        <v>145</v>
      </c>
      <c r="E169" s="56"/>
      <c r="F169" s="223" t="s">
        <v>662</v>
      </c>
      <c r="G169" s="56"/>
      <c r="H169" s="56"/>
      <c r="I169" s="161"/>
      <c r="J169" s="56"/>
      <c r="K169" s="56"/>
      <c r="L169" s="54"/>
      <c r="M169" s="71"/>
      <c r="N169" s="35"/>
      <c r="O169" s="35"/>
      <c r="P169" s="35"/>
      <c r="Q169" s="35"/>
      <c r="R169" s="35"/>
      <c r="S169" s="35"/>
      <c r="T169" s="72"/>
      <c r="AT169" s="17" t="s">
        <v>145</v>
      </c>
      <c r="AU169" s="17" t="s">
        <v>23</v>
      </c>
    </row>
    <row r="170" spans="2:65" s="1" customFormat="1" ht="22.5" customHeight="1" x14ac:dyDescent="0.3">
      <c r="B170" s="34"/>
      <c r="C170" s="193" t="s">
        <v>378</v>
      </c>
      <c r="D170" s="193" t="s">
        <v>138</v>
      </c>
      <c r="E170" s="194" t="s">
        <v>664</v>
      </c>
      <c r="F170" s="195" t="s">
        <v>665</v>
      </c>
      <c r="G170" s="196" t="s">
        <v>441</v>
      </c>
      <c r="H170" s="197">
        <v>15</v>
      </c>
      <c r="I170" s="198"/>
      <c r="J170" s="199">
        <f>ROUND(I170*H170,2)</f>
        <v>0</v>
      </c>
      <c r="K170" s="195" t="s">
        <v>648</v>
      </c>
      <c r="L170" s="54"/>
      <c r="M170" s="200" t="s">
        <v>31</v>
      </c>
      <c r="N170" s="201" t="s">
        <v>46</v>
      </c>
      <c r="O170" s="35"/>
      <c r="P170" s="202">
        <f>O170*H170</f>
        <v>0</v>
      </c>
      <c r="Q170" s="202">
        <v>4.0000000000000001E-3</v>
      </c>
      <c r="R170" s="202">
        <f>Q170*H170</f>
        <v>0.06</v>
      </c>
      <c r="S170" s="202">
        <v>0</v>
      </c>
      <c r="T170" s="203">
        <f>S170*H170</f>
        <v>0</v>
      </c>
      <c r="AR170" s="17" t="s">
        <v>250</v>
      </c>
      <c r="AT170" s="17" t="s">
        <v>138</v>
      </c>
      <c r="AU170" s="17" t="s">
        <v>23</v>
      </c>
      <c r="AY170" s="17" t="s">
        <v>135</v>
      </c>
      <c r="BE170" s="204">
        <f>IF(N170="základní",J170,0)</f>
        <v>0</v>
      </c>
      <c r="BF170" s="204">
        <f>IF(N170="snížená",J170,0)</f>
        <v>0</v>
      </c>
      <c r="BG170" s="204">
        <f>IF(N170="zákl. přenesená",J170,0)</f>
        <v>0</v>
      </c>
      <c r="BH170" s="204">
        <f>IF(N170="sníž. přenesená",J170,0)</f>
        <v>0</v>
      </c>
      <c r="BI170" s="204">
        <f>IF(N170="nulová",J170,0)</f>
        <v>0</v>
      </c>
      <c r="BJ170" s="17" t="s">
        <v>23</v>
      </c>
      <c r="BK170" s="204">
        <f>ROUND(I170*H170,2)</f>
        <v>0</v>
      </c>
      <c r="BL170" s="17" t="s">
        <v>250</v>
      </c>
      <c r="BM170" s="17" t="s">
        <v>666</v>
      </c>
    </row>
    <row r="171" spans="2:65" s="1" customFormat="1" x14ac:dyDescent="0.3">
      <c r="B171" s="34"/>
      <c r="C171" s="56"/>
      <c r="D171" s="205" t="s">
        <v>145</v>
      </c>
      <c r="E171" s="56"/>
      <c r="F171" s="206" t="s">
        <v>665</v>
      </c>
      <c r="G171" s="56"/>
      <c r="H171" s="56"/>
      <c r="I171" s="161"/>
      <c r="J171" s="56"/>
      <c r="K171" s="56"/>
      <c r="L171" s="54"/>
      <c r="M171" s="71"/>
      <c r="N171" s="35"/>
      <c r="O171" s="35"/>
      <c r="P171" s="35"/>
      <c r="Q171" s="35"/>
      <c r="R171" s="35"/>
      <c r="S171" s="35"/>
      <c r="T171" s="72"/>
      <c r="AT171" s="17" t="s">
        <v>145</v>
      </c>
      <c r="AU171" s="17" t="s">
        <v>23</v>
      </c>
    </row>
    <row r="172" spans="2:65" s="11" customFormat="1" ht="37.35" customHeight="1" x14ac:dyDescent="0.35">
      <c r="B172" s="176"/>
      <c r="C172" s="177"/>
      <c r="D172" s="190" t="s">
        <v>74</v>
      </c>
      <c r="E172" s="250" t="s">
        <v>667</v>
      </c>
      <c r="F172" s="250" t="s">
        <v>668</v>
      </c>
      <c r="G172" s="177"/>
      <c r="H172" s="177"/>
      <c r="I172" s="180"/>
      <c r="J172" s="251">
        <f>BK172</f>
        <v>0</v>
      </c>
      <c r="K172" s="177"/>
      <c r="L172" s="182"/>
      <c r="M172" s="183"/>
      <c r="N172" s="184"/>
      <c r="O172" s="184"/>
      <c r="P172" s="185">
        <f>SUM(P173:P200)</f>
        <v>0</v>
      </c>
      <c r="Q172" s="184"/>
      <c r="R172" s="185">
        <f>SUM(R173:R200)</f>
        <v>5.167999999999999E-2</v>
      </c>
      <c r="S172" s="184"/>
      <c r="T172" s="186">
        <f>SUM(T173:T200)</f>
        <v>0</v>
      </c>
      <c r="AR172" s="187" t="s">
        <v>81</v>
      </c>
      <c r="AT172" s="188" t="s">
        <v>74</v>
      </c>
      <c r="AU172" s="188" t="s">
        <v>75</v>
      </c>
      <c r="AY172" s="187" t="s">
        <v>135</v>
      </c>
      <c r="BK172" s="189">
        <f>SUM(BK173:BK200)</f>
        <v>0</v>
      </c>
    </row>
    <row r="173" spans="2:65" s="1" customFormat="1" ht="22.5" customHeight="1" x14ac:dyDescent="0.3">
      <c r="B173" s="34"/>
      <c r="C173" s="193" t="s">
        <v>383</v>
      </c>
      <c r="D173" s="193" t="s">
        <v>138</v>
      </c>
      <c r="E173" s="194" t="s">
        <v>669</v>
      </c>
      <c r="F173" s="195" t="s">
        <v>670</v>
      </c>
      <c r="G173" s="196" t="s">
        <v>630</v>
      </c>
      <c r="H173" s="197">
        <v>1</v>
      </c>
      <c r="I173" s="198"/>
      <c r="J173" s="199">
        <f>ROUND(I173*H173,2)</f>
        <v>0</v>
      </c>
      <c r="K173" s="195" t="s">
        <v>580</v>
      </c>
      <c r="L173" s="54"/>
      <c r="M173" s="200" t="s">
        <v>31</v>
      </c>
      <c r="N173" s="201" t="s">
        <v>46</v>
      </c>
      <c r="O173" s="35"/>
      <c r="P173" s="202">
        <f>O173*H173</f>
        <v>0</v>
      </c>
      <c r="Q173" s="202">
        <v>1.9460000000000002E-2</v>
      </c>
      <c r="R173" s="202">
        <f>Q173*H173</f>
        <v>1.9460000000000002E-2</v>
      </c>
      <c r="S173" s="202">
        <v>0</v>
      </c>
      <c r="T173" s="203">
        <f>S173*H173</f>
        <v>0</v>
      </c>
      <c r="AR173" s="17" t="s">
        <v>250</v>
      </c>
      <c r="AT173" s="17" t="s">
        <v>138</v>
      </c>
      <c r="AU173" s="17" t="s">
        <v>23</v>
      </c>
      <c r="AY173" s="17" t="s">
        <v>135</v>
      </c>
      <c r="BE173" s="204">
        <f>IF(N173="základní",J173,0)</f>
        <v>0</v>
      </c>
      <c r="BF173" s="204">
        <f>IF(N173="snížená",J173,0)</f>
        <v>0</v>
      </c>
      <c r="BG173" s="204">
        <f>IF(N173="zákl. přenesená",J173,0)</f>
        <v>0</v>
      </c>
      <c r="BH173" s="204">
        <f>IF(N173="sníž. přenesená",J173,0)</f>
        <v>0</v>
      </c>
      <c r="BI173" s="204">
        <f>IF(N173="nulová",J173,0)</f>
        <v>0</v>
      </c>
      <c r="BJ173" s="17" t="s">
        <v>23</v>
      </c>
      <c r="BK173" s="204">
        <f>ROUND(I173*H173,2)</f>
        <v>0</v>
      </c>
      <c r="BL173" s="17" t="s">
        <v>250</v>
      </c>
      <c r="BM173" s="17" t="s">
        <v>671</v>
      </c>
    </row>
    <row r="174" spans="2:65" s="1" customFormat="1" x14ac:dyDescent="0.3">
      <c r="B174" s="34"/>
      <c r="C174" s="56"/>
      <c r="D174" s="219" t="s">
        <v>145</v>
      </c>
      <c r="E174" s="56"/>
      <c r="F174" s="223" t="s">
        <v>670</v>
      </c>
      <c r="G174" s="56"/>
      <c r="H174" s="56"/>
      <c r="I174" s="161"/>
      <c r="J174" s="56"/>
      <c r="K174" s="56"/>
      <c r="L174" s="54"/>
      <c r="M174" s="71"/>
      <c r="N174" s="35"/>
      <c r="O174" s="35"/>
      <c r="P174" s="35"/>
      <c r="Q174" s="35"/>
      <c r="R174" s="35"/>
      <c r="S174" s="35"/>
      <c r="T174" s="72"/>
      <c r="AT174" s="17" t="s">
        <v>145</v>
      </c>
      <c r="AU174" s="17" t="s">
        <v>23</v>
      </c>
    </row>
    <row r="175" spans="2:65" s="1" customFormat="1" ht="22.5" customHeight="1" x14ac:dyDescent="0.3">
      <c r="B175" s="34"/>
      <c r="C175" s="193" t="s">
        <v>392</v>
      </c>
      <c r="D175" s="193" t="s">
        <v>138</v>
      </c>
      <c r="E175" s="194" t="s">
        <v>672</v>
      </c>
      <c r="F175" s="195" t="s">
        <v>673</v>
      </c>
      <c r="G175" s="196" t="s">
        <v>630</v>
      </c>
      <c r="H175" s="197">
        <v>1</v>
      </c>
      <c r="I175" s="198"/>
      <c r="J175" s="199">
        <f>ROUND(I175*H175,2)</f>
        <v>0</v>
      </c>
      <c r="K175" s="195" t="s">
        <v>580</v>
      </c>
      <c r="L175" s="54"/>
      <c r="M175" s="200" t="s">
        <v>31</v>
      </c>
      <c r="N175" s="201" t="s">
        <v>46</v>
      </c>
      <c r="O175" s="35"/>
      <c r="P175" s="202">
        <f>O175*H175</f>
        <v>0</v>
      </c>
      <c r="Q175" s="202">
        <v>1.56E-3</v>
      </c>
      <c r="R175" s="202">
        <f>Q175*H175</f>
        <v>1.56E-3</v>
      </c>
      <c r="S175" s="202">
        <v>0</v>
      </c>
      <c r="T175" s="203">
        <f>S175*H175</f>
        <v>0</v>
      </c>
      <c r="AR175" s="17" t="s">
        <v>250</v>
      </c>
      <c r="AT175" s="17" t="s">
        <v>138</v>
      </c>
      <c r="AU175" s="17" t="s">
        <v>23</v>
      </c>
      <c r="AY175" s="17" t="s">
        <v>135</v>
      </c>
      <c r="BE175" s="204">
        <f>IF(N175="základní",J175,0)</f>
        <v>0</v>
      </c>
      <c r="BF175" s="204">
        <f>IF(N175="snížená",J175,0)</f>
        <v>0</v>
      </c>
      <c r="BG175" s="204">
        <f>IF(N175="zákl. přenesená",J175,0)</f>
        <v>0</v>
      </c>
      <c r="BH175" s="204">
        <f>IF(N175="sníž. přenesená",J175,0)</f>
        <v>0</v>
      </c>
      <c r="BI175" s="204">
        <f>IF(N175="nulová",J175,0)</f>
        <v>0</v>
      </c>
      <c r="BJ175" s="17" t="s">
        <v>23</v>
      </c>
      <c r="BK175" s="204">
        <f>ROUND(I175*H175,2)</f>
        <v>0</v>
      </c>
      <c r="BL175" s="17" t="s">
        <v>250</v>
      </c>
      <c r="BM175" s="17" t="s">
        <v>674</v>
      </c>
    </row>
    <row r="176" spans="2:65" s="1" customFormat="1" x14ac:dyDescent="0.3">
      <c r="B176" s="34"/>
      <c r="C176" s="56"/>
      <c r="D176" s="219" t="s">
        <v>145</v>
      </c>
      <c r="E176" s="56"/>
      <c r="F176" s="223" t="s">
        <v>673</v>
      </c>
      <c r="G176" s="56"/>
      <c r="H176" s="56"/>
      <c r="I176" s="161"/>
      <c r="J176" s="56"/>
      <c r="K176" s="56"/>
      <c r="L176" s="54"/>
      <c r="M176" s="71"/>
      <c r="N176" s="35"/>
      <c r="O176" s="35"/>
      <c r="P176" s="35"/>
      <c r="Q176" s="35"/>
      <c r="R176" s="35"/>
      <c r="S176" s="35"/>
      <c r="T176" s="72"/>
      <c r="AT176" s="17" t="s">
        <v>145</v>
      </c>
      <c r="AU176" s="17" t="s">
        <v>23</v>
      </c>
    </row>
    <row r="177" spans="2:65" s="1" customFormat="1" ht="22.5" customHeight="1" x14ac:dyDescent="0.3">
      <c r="B177" s="34"/>
      <c r="C177" s="193" t="s">
        <v>397</v>
      </c>
      <c r="D177" s="193" t="s">
        <v>138</v>
      </c>
      <c r="E177" s="194" t="s">
        <v>675</v>
      </c>
      <c r="F177" s="195" t="s">
        <v>676</v>
      </c>
      <c r="G177" s="196" t="s">
        <v>241</v>
      </c>
      <c r="H177" s="197">
        <v>1</v>
      </c>
      <c r="I177" s="198"/>
      <c r="J177" s="199">
        <f>ROUND(I177*H177,2)</f>
        <v>0</v>
      </c>
      <c r="K177" s="195" t="s">
        <v>580</v>
      </c>
      <c r="L177" s="54"/>
      <c r="M177" s="200" t="s">
        <v>31</v>
      </c>
      <c r="N177" s="201" t="s">
        <v>46</v>
      </c>
      <c r="O177" s="35"/>
      <c r="P177" s="202">
        <f>O177*H177</f>
        <v>0</v>
      </c>
      <c r="Q177" s="202">
        <v>8.5999999999999998E-4</v>
      </c>
      <c r="R177" s="202">
        <f>Q177*H177</f>
        <v>8.5999999999999998E-4</v>
      </c>
      <c r="S177" s="202">
        <v>0</v>
      </c>
      <c r="T177" s="203">
        <f>S177*H177</f>
        <v>0</v>
      </c>
      <c r="AR177" s="17" t="s">
        <v>250</v>
      </c>
      <c r="AT177" s="17" t="s">
        <v>138</v>
      </c>
      <c r="AU177" s="17" t="s">
        <v>23</v>
      </c>
      <c r="AY177" s="17" t="s">
        <v>135</v>
      </c>
      <c r="BE177" s="204">
        <f>IF(N177="základní",J177,0)</f>
        <v>0</v>
      </c>
      <c r="BF177" s="204">
        <f>IF(N177="snížená",J177,0)</f>
        <v>0</v>
      </c>
      <c r="BG177" s="204">
        <f>IF(N177="zákl. přenesená",J177,0)</f>
        <v>0</v>
      </c>
      <c r="BH177" s="204">
        <f>IF(N177="sníž. přenesená",J177,0)</f>
        <v>0</v>
      </c>
      <c r="BI177" s="204">
        <f>IF(N177="nulová",J177,0)</f>
        <v>0</v>
      </c>
      <c r="BJ177" s="17" t="s">
        <v>23</v>
      </c>
      <c r="BK177" s="204">
        <f>ROUND(I177*H177,2)</f>
        <v>0</v>
      </c>
      <c r="BL177" s="17" t="s">
        <v>250</v>
      </c>
      <c r="BM177" s="17" t="s">
        <v>677</v>
      </c>
    </row>
    <row r="178" spans="2:65" s="1" customFormat="1" x14ac:dyDescent="0.3">
      <c r="B178" s="34"/>
      <c r="C178" s="56"/>
      <c r="D178" s="219" t="s">
        <v>145</v>
      </c>
      <c r="E178" s="56"/>
      <c r="F178" s="223" t="s">
        <v>676</v>
      </c>
      <c r="G178" s="56"/>
      <c r="H178" s="56"/>
      <c r="I178" s="161"/>
      <c r="J178" s="56"/>
      <c r="K178" s="56"/>
      <c r="L178" s="54"/>
      <c r="M178" s="71"/>
      <c r="N178" s="35"/>
      <c r="O178" s="35"/>
      <c r="P178" s="35"/>
      <c r="Q178" s="35"/>
      <c r="R178" s="35"/>
      <c r="S178" s="35"/>
      <c r="T178" s="72"/>
      <c r="AT178" s="17" t="s">
        <v>145</v>
      </c>
      <c r="AU178" s="17" t="s">
        <v>23</v>
      </c>
    </row>
    <row r="179" spans="2:65" s="1" customFormat="1" ht="22.5" customHeight="1" x14ac:dyDescent="0.3">
      <c r="B179" s="34"/>
      <c r="C179" s="193" t="s">
        <v>402</v>
      </c>
      <c r="D179" s="193" t="s">
        <v>138</v>
      </c>
      <c r="E179" s="194" t="s">
        <v>678</v>
      </c>
      <c r="F179" s="195" t="s">
        <v>679</v>
      </c>
      <c r="G179" s="196" t="s">
        <v>680</v>
      </c>
      <c r="H179" s="197">
        <v>1</v>
      </c>
      <c r="I179" s="198"/>
      <c r="J179" s="199">
        <f>ROUND(I179*H179,2)</f>
        <v>0</v>
      </c>
      <c r="K179" s="195" t="s">
        <v>31</v>
      </c>
      <c r="L179" s="54"/>
      <c r="M179" s="200" t="s">
        <v>31</v>
      </c>
      <c r="N179" s="201" t="s">
        <v>46</v>
      </c>
      <c r="O179" s="35"/>
      <c r="P179" s="202">
        <f>O179*H179</f>
        <v>0</v>
      </c>
      <c r="Q179" s="202">
        <v>0</v>
      </c>
      <c r="R179" s="202">
        <f>Q179*H179</f>
        <v>0</v>
      </c>
      <c r="S179" s="202">
        <v>0</v>
      </c>
      <c r="T179" s="203">
        <f>S179*H179</f>
        <v>0</v>
      </c>
      <c r="AR179" s="17" t="s">
        <v>250</v>
      </c>
      <c r="AT179" s="17" t="s">
        <v>138</v>
      </c>
      <c r="AU179" s="17" t="s">
        <v>23</v>
      </c>
      <c r="AY179" s="17" t="s">
        <v>135</v>
      </c>
      <c r="BE179" s="204">
        <f>IF(N179="základní",J179,0)</f>
        <v>0</v>
      </c>
      <c r="BF179" s="204">
        <f>IF(N179="snížená",J179,0)</f>
        <v>0</v>
      </c>
      <c r="BG179" s="204">
        <f>IF(N179="zákl. přenesená",J179,0)</f>
        <v>0</v>
      </c>
      <c r="BH179" s="204">
        <f>IF(N179="sníž. přenesená",J179,0)</f>
        <v>0</v>
      </c>
      <c r="BI179" s="204">
        <f>IF(N179="nulová",J179,0)</f>
        <v>0</v>
      </c>
      <c r="BJ179" s="17" t="s">
        <v>23</v>
      </c>
      <c r="BK179" s="204">
        <f>ROUND(I179*H179,2)</f>
        <v>0</v>
      </c>
      <c r="BL179" s="17" t="s">
        <v>250</v>
      </c>
      <c r="BM179" s="17" t="s">
        <v>681</v>
      </c>
    </row>
    <row r="180" spans="2:65" s="1" customFormat="1" x14ac:dyDescent="0.3">
      <c r="B180" s="34"/>
      <c r="C180" s="56"/>
      <c r="D180" s="219" t="s">
        <v>145</v>
      </c>
      <c r="E180" s="56"/>
      <c r="F180" s="223" t="s">
        <v>679</v>
      </c>
      <c r="G180" s="56"/>
      <c r="H180" s="56"/>
      <c r="I180" s="161"/>
      <c r="J180" s="56"/>
      <c r="K180" s="56"/>
      <c r="L180" s="54"/>
      <c r="M180" s="71"/>
      <c r="N180" s="35"/>
      <c r="O180" s="35"/>
      <c r="P180" s="35"/>
      <c r="Q180" s="35"/>
      <c r="R180" s="35"/>
      <c r="S180" s="35"/>
      <c r="T180" s="72"/>
      <c r="AT180" s="17" t="s">
        <v>145</v>
      </c>
      <c r="AU180" s="17" t="s">
        <v>23</v>
      </c>
    </row>
    <row r="181" spans="2:65" s="1" customFormat="1" ht="22.5" customHeight="1" x14ac:dyDescent="0.3">
      <c r="B181" s="34"/>
      <c r="C181" s="193" t="s">
        <v>407</v>
      </c>
      <c r="D181" s="193" t="s">
        <v>138</v>
      </c>
      <c r="E181" s="194" t="s">
        <v>682</v>
      </c>
      <c r="F181" s="195" t="s">
        <v>683</v>
      </c>
      <c r="G181" s="196" t="s">
        <v>630</v>
      </c>
      <c r="H181" s="197">
        <v>1</v>
      </c>
      <c r="I181" s="198"/>
      <c r="J181" s="199">
        <f>ROUND(I181*H181,2)</f>
        <v>0</v>
      </c>
      <c r="K181" s="195" t="s">
        <v>580</v>
      </c>
      <c r="L181" s="54"/>
      <c r="M181" s="200" t="s">
        <v>31</v>
      </c>
      <c r="N181" s="201" t="s">
        <v>46</v>
      </c>
      <c r="O181" s="35"/>
      <c r="P181" s="202">
        <f>O181*H181</f>
        <v>0</v>
      </c>
      <c r="Q181" s="202">
        <v>1.001E-2</v>
      </c>
      <c r="R181" s="202">
        <f>Q181*H181</f>
        <v>1.001E-2</v>
      </c>
      <c r="S181" s="202">
        <v>0</v>
      </c>
      <c r="T181" s="203">
        <f>S181*H181</f>
        <v>0</v>
      </c>
      <c r="AR181" s="17" t="s">
        <v>250</v>
      </c>
      <c r="AT181" s="17" t="s">
        <v>138</v>
      </c>
      <c r="AU181" s="17" t="s">
        <v>23</v>
      </c>
      <c r="AY181" s="17" t="s">
        <v>135</v>
      </c>
      <c r="BE181" s="204">
        <f>IF(N181="základní",J181,0)</f>
        <v>0</v>
      </c>
      <c r="BF181" s="204">
        <f>IF(N181="snížená",J181,0)</f>
        <v>0</v>
      </c>
      <c r="BG181" s="204">
        <f>IF(N181="zákl. přenesená",J181,0)</f>
        <v>0</v>
      </c>
      <c r="BH181" s="204">
        <f>IF(N181="sníž. přenesená",J181,0)</f>
        <v>0</v>
      </c>
      <c r="BI181" s="204">
        <f>IF(N181="nulová",J181,0)</f>
        <v>0</v>
      </c>
      <c r="BJ181" s="17" t="s">
        <v>23</v>
      </c>
      <c r="BK181" s="204">
        <f>ROUND(I181*H181,2)</f>
        <v>0</v>
      </c>
      <c r="BL181" s="17" t="s">
        <v>250</v>
      </c>
      <c r="BM181" s="17" t="s">
        <v>684</v>
      </c>
    </row>
    <row r="182" spans="2:65" s="1" customFormat="1" x14ac:dyDescent="0.3">
      <c r="B182" s="34"/>
      <c r="C182" s="56"/>
      <c r="D182" s="219" t="s">
        <v>145</v>
      </c>
      <c r="E182" s="56"/>
      <c r="F182" s="223" t="s">
        <v>683</v>
      </c>
      <c r="G182" s="56"/>
      <c r="H182" s="56"/>
      <c r="I182" s="161"/>
      <c r="J182" s="56"/>
      <c r="K182" s="56"/>
      <c r="L182" s="54"/>
      <c r="M182" s="71"/>
      <c r="N182" s="35"/>
      <c r="O182" s="35"/>
      <c r="P182" s="35"/>
      <c r="Q182" s="35"/>
      <c r="R182" s="35"/>
      <c r="S182" s="35"/>
      <c r="T182" s="72"/>
      <c r="AT182" s="17" t="s">
        <v>145</v>
      </c>
      <c r="AU182" s="17" t="s">
        <v>23</v>
      </c>
    </row>
    <row r="183" spans="2:65" s="1" customFormat="1" ht="22.5" customHeight="1" x14ac:dyDescent="0.3">
      <c r="B183" s="34"/>
      <c r="C183" s="193" t="s">
        <v>411</v>
      </c>
      <c r="D183" s="193" t="s">
        <v>138</v>
      </c>
      <c r="E183" s="194" t="s">
        <v>685</v>
      </c>
      <c r="F183" s="195" t="s">
        <v>686</v>
      </c>
      <c r="G183" s="196" t="s">
        <v>630</v>
      </c>
      <c r="H183" s="197">
        <v>1</v>
      </c>
      <c r="I183" s="198"/>
      <c r="J183" s="199">
        <f>ROUND(I183*H183,2)</f>
        <v>0</v>
      </c>
      <c r="K183" s="195" t="s">
        <v>580</v>
      </c>
      <c r="L183" s="54"/>
      <c r="M183" s="200" t="s">
        <v>31</v>
      </c>
      <c r="N183" s="201" t="s">
        <v>46</v>
      </c>
      <c r="O183" s="35"/>
      <c r="P183" s="202">
        <f>O183*H183</f>
        <v>0</v>
      </c>
      <c r="Q183" s="202">
        <v>7.2000000000000005E-4</v>
      </c>
      <c r="R183" s="202">
        <f>Q183*H183</f>
        <v>7.2000000000000005E-4</v>
      </c>
      <c r="S183" s="202">
        <v>0</v>
      </c>
      <c r="T183" s="203">
        <f>S183*H183</f>
        <v>0</v>
      </c>
      <c r="AR183" s="17" t="s">
        <v>250</v>
      </c>
      <c r="AT183" s="17" t="s">
        <v>138</v>
      </c>
      <c r="AU183" s="17" t="s">
        <v>23</v>
      </c>
      <c r="AY183" s="17" t="s">
        <v>135</v>
      </c>
      <c r="BE183" s="204">
        <f>IF(N183="základní",J183,0)</f>
        <v>0</v>
      </c>
      <c r="BF183" s="204">
        <f>IF(N183="snížená",J183,0)</f>
        <v>0</v>
      </c>
      <c r="BG183" s="204">
        <f>IF(N183="zákl. přenesená",J183,0)</f>
        <v>0</v>
      </c>
      <c r="BH183" s="204">
        <f>IF(N183="sníž. přenesená",J183,0)</f>
        <v>0</v>
      </c>
      <c r="BI183" s="204">
        <f>IF(N183="nulová",J183,0)</f>
        <v>0</v>
      </c>
      <c r="BJ183" s="17" t="s">
        <v>23</v>
      </c>
      <c r="BK183" s="204">
        <f>ROUND(I183*H183,2)</f>
        <v>0</v>
      </c>
      <c r="BL183" s="17" t="s">
        <v>250</v>
      </c>
      <c r="BM183" s="17" t="s">
        <v>687</v>
      </c>
    </row>
    <row r="184" spans="2:65" s="1" customFormat="1" x14ac:dyDescent="0.3">
      <c r="B184" s="34"/>
      <c r="C184" s="56"/>
      <c r="D184" s="219" t="s">
        <v>145</v>
      </c>
      <c r="E184" s="56"/>
      <c r="F184" s="223" t="s">
        <v>686</v>
      </c>
      <c r="G184" s="56"/>
      <c r="H184" s="56"/>
      <c r="I184" s="161"/>
      <c r="J184" s="56"/>
      <c r="K184" s="56"/>
      <c r="L184" s="54"/>
      <c r="M184" s="71"/>
      <c r="N184" s="35"/>
      <c r="O184" s="35"/>
      <c r="P184" s="35"/>
      <c r="Q184" s="35"/>
      <c r="R184" s="35"/>
      <c r="S184" s="35"/>
      <c r="T184" s="72"/>
      <c r="AT184" s="17" t="s">
        <v>145</v>
      </c>
      <c r="AU184" s="17" t="s">
        <v>23</v>
      </c>
    </row>
    <row r="185" spans="2:65" s="1" customFormat="1" ht="22.5" customHeight="1" x14ac:dyDescent="0.3">
      <c r="B185" s="34"/>
      <c r="C185" s="193" t="s">
        <v>415</v>
      </c>
      <c r="D185" s="193" t="s">
        <v>138</v>
      </c>
      <c r="E185" s="194" t="s">
        <v>688</v>
      </c>
      <c r="F185" s="195" t="s">
        <v>689</v>
      </c>
      <c r="G185" s="196" t="s">
        <v>241</v>
      </c>
      <c r="H185" s="197">
        <v>5</v>
      </c>
      <c r="I185" s="198"/>
      <c r="J185" s="199">
        <f>ROUND(I185*H185,2)</f>
        <v>0</v>
      </c>
      <c r="K185" s="195" t="s">
        <v>580</v>
      </c>
      <c r="L185" s="54"/>
      <c r="M185" s="200" t="s">
        <v>31</v>
      </c>
      <c r="N185" s="201" t="s">
        <v>46</v>
      </c>
      <c r="O185" s="35"/>
      <c r="P185" s="202">
        <f>O185*H185</f>
        <v>0</v>
      </c>
      <c r="Q185" s="202">
        <v>9.0000000000000006E-5</v>
      </c>
      <c r="R185" s="202">
        <f>Q185*H185</f>
        <v>4.5000000000000004E-4</v>
      </c>
      <c r="S185" s="202">
        <v>0</v>
      </c>
      <c r="T185" s="203">
        <f>S185*H185</f>
        <v>0</v>
      </c>
      <c r="AR185" s="17" t="s">
        <v>250</v>
      </c>
      <c r="AT185" s="17" t="s">
        <v>138</v>
      </c>
      <c r="AU185" s="17" t="s">
        <v>23</v>
      </c>
      <c r="AY185" s="17" t="s">
        <v>135</v>
      </c>
      <c r="BE185" s="204">
        <f>IF(N185="základní",J185,0)</f>
        <v>0</v>
      </c>
      <c r="BF185" s="204">
        <f>IF(N185="snížená",J185,0)</f>
        <v>0</v>
      </c>
      <c r="BG185" s="204">
        <f>IF(N185="zákl. přenesená",J185,0)</f>
        <v>0</v>
      </c>
      <c r="BH185" s="204">
        <f>IF(N185="sníž. přenesená",J185,0)</f>
        <v>0</v>
      </c>
      <c r="BI185" s="204">
        <f>IF(N185="nulová",J185,0)</f>
        <v>0</v>
      </c>
      <c r="BJ185" s="17" t="s">
        <v>23</v>
      </c>
      <c r="BK185" s="204">
        <f>ROUND(I185*H185,2)</f>
        <v>0</v>
      </c>
      <c r="BL185" s="17" t="s">
        <v>250</v>
      </c>
      <c r="BM185" s="17" t="s">
        <v>690</v>
      </c>
    </row>
    <row r="186" spans="2:65" s="1" customFormat="1" x14ac:dyDescent="0.3">
      <c r="B186" s="34"/>
      <c r="C186" s="56"/>
      <c r="D186" s="219" t="s">
        <v>145</v>
      </c>
      <c r="E186" s="56"/>
      <c r="F186" s="223" t="s">
        <v>689</v>
      </c>
      <c r="G186" s="56"/>
      <c r="H186" s="56"/>
      <c r="I186" s="161"/>
      <c r="J186" s="56"/>
      <c r="K186" s="56"/>
      <c r="L186" s="54"/>
      <c r="M186" s="71"/>
      <c r="N186" s="35"/>
      <c r="O186" s="35"/>
      <c r="P186" s="35"/>
      <c r="Q186" s="35"/>
      <c r="R186" s="35"/>
      <c r="S186" s="35"/>
      <c r="T186" s="72"/>
      <c r="AT186" s="17" t="s">
        <v>145</v>
      </c>
      <c r="AU186" s="17" t="s">
        <v>23</v>
      </c>
    </row>
    <row r="187" spans="2:65" s="1" customFormat="1" ht="22.5" customHeight="1" x14ac:dyDescent="0.3">
      <c r="B187" s="34"/>
      <c r="C187" s="193" t="s">
        <v>419</v>
      </c>
      <c r="D187" s="193" t="s">
        <v>138</v>
      </c>
      <c r="E187" s="194" t="s">
        <v>691</v>
      </c>
      <c r="F187" s="195" t="s">
        <v>692</v>
      </c>
      <c r="G187" s="196" t="s">
        <v>630</v>
      </c>
      <c r="H187" s="197">
        <v>6</v>
      </c>
      <c r="I187" s="198"/>
      <c r="J187" s="199">
        <f>ROUND(I187*H187,2)</f>
        <v>0</v>
      </c>
      <c r="K187" s="195" t="s">
        <v>580</v>
      </c>
      <c r="L187" s="54"/>
      <c r="M187" s="200" t="s">
        <v>31</v>
      </c>
      <c r="N187" s="201" t="s">
        <v>46</v>
      </c>
      <c r="O187" s="35"/>
      <c r="P187" s="202">
        <f>O187*H187</f>
        <v>0</v>
      </c>
      <c r="Q187" s="202">
        <v>2.4000000000000001E-4</v>
      </c>
      <c r="R187" s="202">
        <f>Q187*H187</f>
        <v>1.4400000000000001E-3</v>
      </c>
      <c r="S187" s="202">
        <v>0</v>
      </c>
      <c r="T187" s="203">
        <f>S187*H187</f>
        <v>0</v>
      </c>
      <c r="AR187" s="17" t="s">
        <v>250</v>
      </c>
      <c r="AT187" s="17" t="s">
        <v>138</v>
      </c>
      <c r="AU187" s="17" t="s">
        <v>23</v>
      </c>
      <c r="AY187" s="17" t="s">
        <v>135</v>
      </c>
      <c r="BE187" s="204">
        <f>IF(N187="základní",J187,0)</f>
        <v>0</v>
      </c>
      <c r="BF187" s="204">
        <f>IF(N187="snížená",J187,0)</f>
        <v>0</v>
      </c>
      <c r="BG187" s="204">
        <f>IF(N187="zákl. přenesená",J187,0)</f>
        <v>0</v>
      </c>
      <c r="BH187" s="204">
        <f>IF(N187="sníž. přenesená",J187,0)</f>
        <v>0</v>
      </c>
      <c r="BI187" s="204">
        <f>IF(N187="nulová",J187,0)</f>
        <v>0</v>
      </c>
      <c r="BJ187" s="17" t="s">
        <v>23</v>
      </c>
      <c r="BK187" s="204">
        <f>ROUND(I187*H187,2)</f>
        <v>0</v>
      </c>
      <c r="BL187" s="17" t="s">
        <v>250</v>
      </c>
      <c r="BM187" s="17" t="s">
        <v>693</v>
      </c>
    </row>
    <row r="188" spans="2:65" s="1" customFormat="1" x14ac:dyDescent="0.3">
      <c r="B188" s="34"/>
      <c r="C188" s="56"/>
      <c r="D188" s="219" t="s">
        <v>145</v>
      </c>
      <c r="E188" s="56"/>
      <c r="F188" s="223" t="s">
        <v>692</v>
      </c>
      <c r="G188" s="56"/>
      <c r="H188" s="56"/>
      <c r="I188" s="161"/>
      <c r="J188" s="56"/>
      <c r="K188" s="56"/>
      <c r="L188" s="54"/>
      <c r="M188" s="71"/>
      <c r="N188" s="35"/>
      <c r="O188" s="35"/>
      <c r="P188" s="35"/>
      <c r="Q188" s="35"/>
      <c r="R188" s="35"/>
      <c r="S188" s="35"/>
      <c r="T188" s="72"/>
      <c r="AT188" s="17" t="s">
        <v>145</v>
      </c>
      <c r="AU188" s="17" t="s">
        <v>23</v>
      </c>
    </row>
    <row r="189" spans="2:65" s="1" customFormat="1" ht="22.5" customHeight="1" x14ac:dyDescent="0.3">
      <c r="B189" s="34"/>
      <c r="C189" s="193" t="s">
        <v>427</v>
      </c>
      <c r="D189" s="193" t="s">
        <v>138</v>
      </c>
      <c r="E189" s="194" t="s">
        <v>694</v>
      </c>
      <c r="F189" s="195" t="s">
        <v>695</v>
      </c>
      <c r="G189" s="196" t="s">
        <v>241</v>
      </c>
      <c r="H189" s="197">
        <v>1</v>
      </c>
      <c r="I189" s="198"/>
      <c r="J189" s="199">
        <f>ROUND(I189*H189,2)</f>
        <v>0</v>
      </c>
      <c r="K189" s="195" t="s">
        <v>580</v>
      </c>
      <c r="L189" s="54"/>
      <c r="M189" s="200" t="s">
        <v>31</v>
      </c>
      <c r="N189" s="201" t="s">
        <v>46</v>
      </c>
      <c r="O189" s="35"/>
      <c r="P189" s="202">
        <f>O189*H189</f>
        <v>0</v>
      </c>
      <c r="Q189" s="202">
        <v>0</v>
      </c>
      <c r="R189" s="202">
        <f>Q189*H189</f>
        <v>0</v>
      </c>
      <c r="S189" s="202">
        <v>0</v>
      </c>
      <c r="T189" s="203">
        <f>S189*H189</f>
        <v>0</v>
      </c>
      <c r="AR189" s="17" t="s">
        <v>250</v>
      </c>
      <c r="AT189" s="17" t="s">
        <v>138</v>
      </c>
      <c r="AU189" s="17" t="s">
        <v>23</v>
      </c>
      <c r="AY189" s="17" t="s">
        <v>135</v>
      </c>
      <c r="BE189" s="204">
        <f>IF(N189="základní",J189,0)</f>
        <v>0</v>
      </c>
      <c r="BF189" s="204">
        <f>IF(N189="snížená",J189,0)</f>
        <v>0</v>
      </c>
      <c r="BG189" s="204">
        <f>IF(N189="zákl. přenesená",J189,0)</f>
        <v>0</v>
      </c>
      <c r="BH189" s="204">
        <f>IF(N189="sníž. přenesená",J189,0)</f>
        <v>0</v>
      </c>
      <c r="BI189" s="204">
        <f>IF(N189="nulová",J189,0)</f>
        <v>0</v>
      </c>
      <c r="BJ189" s="17" t="s">
        <v>23</v>
      </c>
      <c r="BK189" s="204">
        <f>ROUND(I189*H189,2)</f>
        <v>0</v>
      </c>
      <c r="BL189" s="17" t="s">
        <v>250</v>
      </c>
      <c r="BM189" s="17" t="s">
        <v>696</v>
      </c>
    </row>
    <row r="190" spans="2:65" s="1" customFormat="1" x14ac:dyDescent="0.3">
      <c r="B190" s="34"/>
      <c r="C190" s="56"/>
      <c r="D190" s="219" t="s">
        <v>145</v>
      </c>
      <c r="E190" s="56"/>
      <c r="F190" s="223" t="s">
        <v>695</v>
      </c>
      <c r="G190" s="56"/>
      <c r="H190" s="56"/>
      <c r="I190" s="161"/>
      <c r="J190" s="56"/>
      <c r="K190" s="56"/>
      <c r="L190" s="54"/>
      <c r="M190" s="71"/>
      <c r="N190" s="35"/>
      <c r="O190" s="35"/>
      <c r="P190" s="35"/>
      <c r="Q190" s="35"/>
      <c r="R190" s="35"/>
      <c r="S190" s="35"/>
      <c r="T190" s="72"/>
      <c r="AT190" s="17" t="s">
        <v>145</v>
      </c>
      <c r="AU190" s="17" t="s">
        <v>23</v>
      </c>
    </row>
    <row r="191" spans="2:65" s="1" customFormat="1" ht="22.5" customHeight="1" x14ac:dyDescent="0.3">
      <c r="B191" s="34"/>
      <c r="C191" s="193" t="s">
        <v>438</v>
      </c>
      <c r="D191" s="193" t="s">
        <v>138</v>
      </c>
      <c r="E191" s="194" t="s">
        <v>697</v>
      </c>
      <c r="F191" s="195" t="s">
        <v>698</v>
      </c>
      <c r="G191" s="196" t="s">
        <v>241</v>
      </c>
      <c r="H191" s="197">
        <v>12</v>
      </c>
      <c r="I191" s="198"/>
      <c r="J191" s="199">
        <f>ROUND(I191*H191,2)</f>
        <v>0</v>
      </c>
      <c r="K191" s="195" t="s">
        <v>580</v>
      </c>
      <c r="L191" s="54"/>
      <c r="M191" s="200" t="s">
        <v>31</v>
      </c>
      <c r="N191" s="201" t="s">
        <v>46</v>
      </c>
      <c r="O191" s="35"/>
      <c r="P191" s="202">
        <f>O191*H191</f>
        <v>0</v>
      </c>
      <c r="Q191" s="202">
        <v>1.32E-3</v>
      </c>
      <c r="R191" s="202">
        <f>Q191*H191</f>
        <v>1.584E-2</v>
      </c>
      <c r="S191" s="202">
        <v>0</v>
      </c>
      <c r="T191" s="203">
        <f>S191*H191</f>
        <v>0</v>
      </c>
      <c r="AR191" s="17" t="s">
        <v>250</v>
      </c>
      <c r="AT191" s="17" t="s">
        <v>138</v>
      </c>
      <c r="AU191" s="17" t="s">
        <v>23</v>
      </c>
      <c r="AY191" s="17" t="s">
        <v>135</v>
      </c>
      <c r="BE191" s="204">
        <f>IF(N191="základní",J191,0)</f>
        <v>0</v>
      </c>
      <c r="BF191" s="204">
        <f>IF(N191="snížená",J191,0)</f>
        <v>0</v>
      </c>
      <c r="BG191" s="204">
        <f>IF(N191="zákl. přenesená",J191,0)</f>
        <v>0</v>
      </c>
      <c r="BH191" s="204">
        <f>IF(N191="sníž. přenesená",J191,0)</f>
        <v>0</v>
      </c>
      <c r="BI191" s="204">
        <f>IF(N191="nulová",J191,0)</f>
        <v>0</v>
      </c>
      <c r="BJ191" s="17" t="s">
        <v>23</v>
      </c>
      <c r="BK191" s="204">
        <f>ROUND(I191*H191,2)</f>
        <v>0</v>
      </c>
      <c r="BL191" s="17" t="s">
        <v>250</v>
      </c>
      <c r="BM191" s="17" t="s">
        <v>699</v>
      </c>
    </row>
    <row r="192" spans="2:65" s="1" customFormat="1" x14ac:dyDescent="0.3">
      <c r="B192" s="34"/>
      <c r="C192" s="56"/>
      <c r="D192" s="219" t="s">
        <v>145</v>
      </c>
      <c r="E192" s="56"/>
      <c r="F192" s="223" t="s">
        <v>698</v>
      </c>
      <c r="G192" s="56"/>
      <c r="H192" s="56"/>
      <c r="I192" s="161"/>
      <c r="J192" s="56"/>
      <c r="K192" s="56"/>
      <c r="L192" s="54"/>
      <c r="M192" s="71"/>
      <c r="N192" s="35"/>
      <c r="O192" s="35"/>
      <c r="P192" s="35"/>
      <c r="Q192" s="35"/>
      <c r="R192" s="35"/>
      <c r="S192" s="35"/>
      <c r="T192" s="72"/>
      <c r="AT192" s="17" t="s">
        <v>145</v>
      </c>
      <c r="AU192" s="17" t="s">
        <v>23</v>
      </c>
    </row>
    <row r="193" spans="2:65" s="1" customFormat="1" ht="22.5" customHeight="1" x14ac:dyDescent="0.3">
      <c r="B193" s="34"/>
      <c r="C193" s="193" t="s">
        <v>446</v>
      </c>
      <c r="D193" s="193" t="s">
        <v>138</v>
      </c>
      <c r="E193" s="194" t="s">
        <v>700</v>
      </c>
      <c r="F193" s="195" t="s">
        <v>701</v>
      </c>
      <c r="G193" s="196" t="s">
        <v>241</v>
      </c>
      <c r="H193" s="197">
        <v>1</v>
      </c>
      <c r="I193" s="198"/>
      <c r="J193" s="199">
        <f>ROUND(I193*H193,2)</f>
        <v>0</v>
      </c>
      <c r="K193" s="195" t="s">
        <v>580</v>
      </c>
      <c r="L193" s="54"/>
      <c r="M193" s="200" t="s">
        <v>31</v>
      </c>
      <c r="N193" s="201" t="s">
        <v>46</v>
      </c>
      <c r="O193" s="35"/>
      <c r="P193" s="202">
        <f>O193*H193</f>
        <v>0</v>
      </c>
      <c r="Q193" s="202">
        <v>4.2000000000000002E-4</v>
      </c>
      <c r="R193" s="202">
        <f>Q193*H193</f>
        <v>4.2000000000000002E-4</v>
      </c>
      <c r="S193" s="202">
        <v>0</v>
      </c>
      <c r="T193" s="203">
        <f>S193*H193</f>
        <v>0</v>
      </c>
      <c r="AR193" s="17" t="s">
        <v>250</v>
      </c>
      <c r="AT193" s="17" t="s">
        <v>138</v>
      </c>
      <c r="AU193" s="17" t="s">
        <v>23</v>
      </c>
      <c r="AY193" s="17" t="s">
        <v>135</v>
      </c>
      <c r="BE193" s="204">
        <f>IF(N193="základní",J193,0)</f>
        <v>0</v>
      </c>
      <c r="BF193" s="204">
        <f>IF(N193="snížená",J193,0)</f>
        <v>0</v>
      </c>
      <c r="BG193" s="204">
        <f>IF(N193="zákl. přenesená",J193,0)</f>
        <v>0</v>
      </c>
      <c r="BH193" s="204">
        <f>IF(N193="sníž. přenesená",J193,0)</f>
        <v>0</v>
      </c>
      <c r="BI193" s="204">
        <f>IF(N193="nulová",J193,0)</f>
        <v>0</v>
      </c>
      <c r="BJ193" s="17" t="s">
        <v>23</v>
      </c>
      <c r="BK193" s="204">
        <f>ROUND(I193*H193,2)</f>
        <v>0</v>
      </c>
      <c r="BL193" s="17" t="s">
        <v>250</v>
      </c>
      <c r="BM193" s="17" t="s">
        <v>702</v>
      </c>
    </row>
    <row r="194" spans="2:65" s="1" customFormat="1" x14ac:dyDescent="0.3">
      <c r="B194" s="34"/>
      <c r="C194" s="56"/>
      <c r="D194" s="219" t="s">
        <v>145</v>
      </c>
      <c r="E194" s="56"/>
      <c r="F194" s="223" t="s">
        <v>701</v>
      </c>
      <c r="G194" s="56"/>
      <c r="H194" s="56"/>
      <c r="I194" s="161"/>
      <c r="J194" s="56"/>
      <c r="K194" s="56"/>
      <c r="L194" s="54"/>
      <c r="M194" s="71"/>
      <c r="N194" s="35"/>
      <c r="O194" s="35"/>
      <c r="P194" s="35"/>
      <c r="Q194" s="35"/>
      <c r="R194" s="35"/>
      <c r="S194" s="35"/>
      <c r="T194" s="72"/>
      <c r="AT194" s="17" t="s">
        <v>145</v>
      </c>
      <c r="AU194" s="17" t="s">
        <v>23</v>
      </c>
    </row>
    <row r="195" spans="2:65" s="1" customFormat="1" ht="22.5" customHeight="1" x14ac:dyDescent="0.3">
      <c r="B195" s="34"/>
      <c r="C195" s="193" t="s">
        <v>452</v>
      </c>
      <c r="D195" s="193" t="s">
        <v>138</v>
      </c>
      <c r="E195" s="194" t="s">
        <v>703</v>
      </c>
      <c r="F195" s="195" t="s">
        <v>704</v>
      </c>
      <c r="G195" s="196" t="s">
        <v>241</v>
      </c>
      <c r="H195" s="197">
        <v>1</v>
      </c>
      <c r="I195" s="198"/>
      <c r="J195" s="199">
        <f>ROUND(I195*H195,2)</f>
        <v>0</v>
      </c>
      <c r="K195" s="195" t="s">
        <v>580</v>
      </c>
      <c r="L195" s="54"/>
      <c r="M195" s="200" t="s">
        <v>31</v>
      </c>
      <c r="N195" s="201" t="s">
        <v>46</v>
      </c>
      <c r="O195" s="35"/>
      <c r="P195" s="202">
        <f>O195*H195</f>
        <v>0</v>
      </c>
      <c r="Q195" s="202">
        <v>2.2000000000000001E-4</v>
      </c>
      <c r="R195" s="202">
        <f>Q195*H195</f>
        <v>2.2000000000000001E-4</v>
      </c>
      <c r="S195" s="202">
        <v>0</v>
      </c>
      <c r="T195" s="203">
        <f>S195*H195</f>
        <v>0</v>
      </c>
      <c r="AR195" s="17" t="s">
        <v>250</v>
      </c>
      <c r="AT195" s="17" t="s">
        <v>138</v>
      </c>
      <c r="AU195" s="17" t="s">
        <v>23</v>
      </c>
      <c r="AY195" s="17" t="s">
        <v>135</v>
      </c>
      <c r="BE195" s="204">
        <f>IF(N195="základní",J195,0)</f>
        <v>0</v>
      </c>
      <c r="BF195" s="204">
        <f>IF(N195="snížená",J195,0)</f>
        <v>0</v>
      </c>
      <c r="BG195" s="204">
        <f>IF(N195="zákl. přenesená",J195,0)</f>
        <v>0</v>
      </c>
      <c r="BH195" s="204">
        <f>IF(N195="sníž. přenesená",J195,0)</f>
        <v>0</v>
      </c>
      <c r="BI195" s="204">
        <f>IF(N195="nulová",J195,0)</f>
        <v>0</v>
      </c>
      <c r="BJ195" s="17" t="s">
        <v>23</v>
      </c>
      <c r="BK195" s="204">
        <f>ROUND(I195*H195,2)</f>
        <v>0</v>
      </c>
      <c r="BL195" s="17" t="s">
        <v>250</v>
      </c>
      <c r="BM195" s="17" t="s">
        <v>14</v>
      </c>
    </row>
    <row r="196" spans="2:65" s="1" customFormat="1" x14ac:dyDescent="0.3">
      <c r="B196" s="34"/>
      <c r="C196" s="56"/>
      <c r="D196" s="219" t="s">
        <v>145</v>
      </c>
      <c r="E196" s="56"/>
      <c r="F196" s="223" t="s">
        <v>704</v>
      </c>
      <c r="G196" s="56"/>
      <c r="H196" s="56"/>
      <c r="I196" s="161"/>
      <c r="J196" s="56"/>
      <c r="K196" s="56"/>
      <c r="L196" s="54"/>
      <c r="M196" s="71"/>
      <c r="N196" s="35"/>
      <c r="O196" s="35"/>
      <c r="P196" s="35"/>
      <c r="Q196" s="35"/>
      <c r="R196" s="35"/>
      <c r="S196" s="35"/>
      <c r="T196" s="72"/>
      <c r="AT196" s="17" t="s">
        <v>145</v>
      </c>
      <c r="AU196" s="17" t="s">
        <v>23</v>
      </c>
    </row>
    <row r="197" spans="2:65" s="1" customFormat="1" ht="22.5" customHeight="1" x14ac:dyDescent="0.3">
      <c r="B197" s="34"/>
      <c r="C197" s="193" t="s">
        <v>457</v>
      </c>
      <c r="D197" s="193" t="s">
        <v>138</v>
      </c>
      <c r="E197" s="194" t="s">
        <v>705</v>
      </c>
      <c r="F197" s="195" t="s">
        <v>706</v>
      </c>
      <c r="G197" s="196" t="s">
        <v>241</v>
      </c>
      <c r="H197" s="197">
        <v>1</v>
      </c>
      <c r="I197" s="198"/>
      <c r="J197" s="199">
        <f>ROUND(I197*H197,2)</f>
        <v>0</v>
      </c>
      <c r="K197" s="195" t="s">
        <v>580</v>
      </c>
      <c r="L197" s="54"/>
      <c r="M197" s="200" t="s">
        <v>31</v>
      </c>
      <c r="N197" s="201" t="s">
        <v>46</v>
      </c>
      <c r="O197" s="35"/>
      <c r="P197" s="202">
        <f>O197*H197</f>
        <v>0</v>
      </c>
      <c r="Q197" s="202">
        <v>0</v>
      </c>
      <c r="R197" s="202">
        <f>Q197*H197</f>
        <v>0</v>
      </c>
      <c r="S197" s="202">
        <v>0</v>
      </c>
      <c r="T197" s="203">
        <f>S197*H197</f>
        <v>0</v>
      </c>
      <c r="AR197" s="17" t="s">
        <v>250</v>
      </c>
      <c r="AT197" s="17" t="s">
        <v>138</v>
      </c>
      <c r="AU197" s="17" t="s">
        <v>23</v>
      </c>
      <c r="AY197" s="17" t="s">
        <v>135</v>
      </c>
      <c r="BE197" s="204">
        <f>IF(N197="základní",J197,0)</f>
        <v>0</v>
      </c>
      <c r="BF197" s="204">
        <f>IF(N197="snížená",J197,0)</f>
        <v>0</v>
      </c>
      <c r="BG197" s="204">
        <f>IF(N197="zákl. přenesená",J197,0)</f>
        <v>0</v>
      </c>
      <c r="BH197" s="204">
        <f>IF(N197="sníž. přenesená",J197,0)</f>
        <v>0</v>
      </c>
      <c r="BI197" s="204">
        <f>IF(N197="nulová",J197,0)</f>
        <v>0</v>
      </c>
      <c r="BJ197" s="17" t="s">
        <v>23</v>
      </c>
      <c r="BK197" s="204">
        <f>ROUND(I197*H197,2)</f>
        <v>0</v>
      </c>
      <c r="BL197" s="17" t="s">
        <v>250</v>
      </c>
      <c r="BM197" s="17" t="s">
        <v>707</v>
      </c>
    </row>
    <row r="198" spans="2:65" s="1" customFormat="1" x14ac:dyDescent="0.3">
      <c r="B198" s="34"/>
      <c r="C198" s="56"/>
      <c r="D198" s="219" t="s">
        <v>145</v>
      </c>
      <c r="E198" s="56"/>
      <c r="F198" s="223" t="s">
        <v>706</v>
      </c>
      <c r="G198" s="56"/>
      <c r="H198" s="56"/>
      <c r="I198" s="161"/>
      <c r="J198" s="56"/>
      <c r="K198" s="56"/>
      <c r="L198" s="54"/>
      <c r="M198" s="71"/>
      <c r="N198" s="35"/>
      <c r="O198" s="35"/>
      <c r="P198" s="35"/>
      <c r="Q198" s="35"/>
      <c r="R198" s="35"/>
      <c r="S198" s="35"/>
      <c r="T198" s="72"/>
      <c r="AT198" s="17" t="s">
        <v>145</v>
      </c>
      <c r="AU198" s="17" t="s">
        <v>23</v>
      </c>
    </row>
    <row r="199" spans="2:65" s="1" customFormat="1" ht="22.5" customHeight="1" x14ac:dyDescent="0.3">
      <c r="B199" s="34"/>
      <c r="C199" s="193" t="s">
        <v>462</v>
      </c>
      <c r="D199" s="193" t="s">
        <v>138</v>
      </c>
      <c r="E199" s="194" t="s">
        <v>708</v>
      </c>
      <c r="F199" s="195" t="s">
        <v>709</v>
      </c>
      <c r="G199" s="196" t="s">
        <v>241</v>
      </c>
      <c r="H199" s="197">
        <v>1</v>
      </c>
      <c r="I199" s="198"/>
      <c r="J199" s="199">
        <f>ROUND(I199*H199,2)</f>
        <v>0</v>
      </c>
      <c r="K199" s="195" t="s">
        <v>580</v>
      </c>
      <c r="L199" s="54"/>
      <c r="M199" s="200" t="s">
        <v>31</v>
      </c>
      <c r="N199" s="201" t="s">
        <v>46</v>
      </c>
      <c r="O199" s="35"/>
      <c r="P199" s="202">
        <f>O199*H199</f>
        <v>0</v>
      </c>
      <c r="Q199" s="202">
        <v>6.9999999999999999E-4</v>
      </c>
      <c r="R199" s="202">
        <f>Q199*H199</f>
        <v>6.9999999999999999E-4</v>
      </c>
      <c r="S199" s="202">
        <v>0</v>
      </c>
      <c r="T199" s="203">
        <f>S199*H199</f>
        <v>0</v>
      </c>
      <c r="AR199" s="17" t="s">
        <v>250</v>
      </c>
      <c r="AT199" s="17" t="s">
        <v>138</v>
      </c>
      <c r="AU199" s="17" t="s">
        <v>23</v>
      </c>
      <c r="AY199" s="17" t="s">
        <v>135</v>
      </c>
      <c r="BE199" s="204">
        <f>IF(N199="základní",J199,0)</f>
        <v>0</v>
      </c>
      <c r="BF199" s="204">
        <f>IF(N199="snížená",J199,0)</f>
        <v>0</v>
      </c>
      <c r="BG199" s="204">
        <f>IF(N199="zákl. přenesená",J199,0)</f>
        <v>0</v>
      </c>
      <c r="BH199" s="204">
        <f>IF(N199="sníž. přenesená",J199,0)</f>
        <v>0</v>
      </c>
      <c r="BI199" s="204">
        <f>IF(N199="nulová",J199,0)</f>
        <v>0</v>
      </c>
      <c r="BJ199" s="17" t="s">
        <v>23</v>
      </c>
      <c r="BK199" s="204">
        <f>ROUND(I199*H199,2)</f>
        <v>0</v>
      </c>
      <c r="BL199" s="17" t="s">
        <v>250</v>
      </c>
      <c r="BM199" s="17" t="s">
        <v>710</v>
      </c>
    </row>
    <row r="200" spans="2:65" s="1" customFormat="1" x14ac:dyDescent="0.3">
      <c r="B200" s="34"/>
      <c r="C200" s="56"/>
      <c r="D200" s="205" t="s">
        <v>145</v>
      </c>
      <c r="E200" s="56"/>
      <c r="F200" s="206" t="s">
        <v>709</v>
      </c>
      <c r="G200" s="56"/>
      <c r="H200" s="56"/>
      <c r="I200" s="161"/>
      <c r="J200" s="56"/>
      <c r="K200" s="56"/>
      <c r="L200" s="54"/>
      <c r="M200" s="71"/>
      <c r="N200" s="35"/>
      <c r="O200" s="35"/>
      <c r="P200" s="35"/>
      <c r="Q200" s="35"/>
      <c r="R200" s="35"/>
      <c r="S200" s="35"/>
      <c r="T200" s="72"/>
      <c r="AT200" s="17" t="s">
        <v>145</v>
      </c>
      <c r="AU200" s="17" t="s">
        <v>23</v>
      </c>
    </row>
    <row r="201" spans="2:65" s="11" customFormat="1" ht="37.35" customHeight="1" x14ac:dyDescent="0.35">
      <c r="B201" s="176"/>
      <c r="C201" s="177"/>
      <c r="D201" s="190" t="s">
        <v>74</v>
      </c>
      <c r="E201" s="250" t="s">
        <v>711</v>
      </c>
      <c r="F201" s="250" t="s">
        <v>712</v>
      </c>
      <c r="G201" s="177"/>
      <c r="H201" s="177"/>
      <c r="I201" s="180"/>
      <c r="J201" s="251">
        <f>BK201</f>
        <v>0</v>
      </c>
      <c r="K201" s="177"/>
      <c r="L201" s="182"/>
      <c r="M201" s="183"/>
      <c r="N201" s="184"/>
      <c r="O201" s="184"/>
      <c r="P201" s="185">
        <f>SUM(P202:P215)</f>
        <v>0</v>
      </c>
      <c r="Q201" s="184"/>
      <c r="R201" s="185">
        <f>SUM(R202:R215)</f>
        <v>5.3339999999999999E-2</v>
      </c>
      <c r="S201" s="184"/>
      <c r="T201" s="186">
        <f>SUM(T202:T215)</f>
        <v>0</v>
      </c>
      <c r="AR201" s="187" t="s">
        <v>81</v>
      </c>
      <c r="AT201" s="188" t="s">
        <v>74</v>
      </c>
      <c r="AU201" s="188" t="s">
        <v>75</v>
      </c>
      <c r="AY201" s="187" t="s">
        <v>135</v>
      </c>
      <c r="BK201" s="189">
        <f>SUM(BK202:BK215)</f>
        <v>0</v>
      </c>
    </row>
    <row r="202" spans="2:65" s="1" customFormat="1" ht="22.5" customHeight="1" x14ac:dyDescent="0.3">
      <c r="B202" s="34"/>
      <c r="C202" s="193" t="s">
        <v>467</v>
      </c>
      <c r="D202" s="193" t="s">
        <v>138</v>
      </c>
      <c r="E202" s="194" t="s">
        <v>713</v>
      </c>
      <c r="F202" s="195" t="s">
        <v>714</v>
      </c>
      <c r="G202" s="196" t="s">
        <v>441</v>
      </c>
      <c r="H202" s="197">
        <v>30</v>
      </c>
      <c r="I202" s="198"/>
      <c r="J202" s="199">
        <f>ROUND(I202*H202,2)</f>
        <v>0</v>
      </c>
      <c r="K202" s="195" t="s">
        <v>580</v>
      </c>
      <c r="L202" s="54"/>
      <c r="M202" s="200" t="s">
        <v>31</v>
      </c>
      <c r="N202" s="201" t="s">
        <v>46</v>
      </c>
      <c r="O202" s="35"/>
      <c r="P202" s="202">
        <f>O202*H202</f>
        <v>0</v>
      </c>
      <c r="Q202" s="202">
        <v>3.0000000000000001E-5</v>
      </c>
      <c r="R202" s="202">
        <f>Q202*H202</f>
        <v>8.9999999999999998E-4</v>
      </c>
      <c r="S202" s="202">
        <v>0</v>
      </c>
      <c r="T202" s="203">
        <f>S202*H202</f>
        <v>0</v>
      </c>
      <c r="AR202" s="17" t="s">
        <v>250</v>
      </c>
      <c r="AT202" s="17" t="s">
        <v>138</v>
      </c>
      <c r="AU202" s="17" t="s">
        <v>23</v>
      </c>
      <c r="AY202" s="17" t="s">
        <v>135</v>
      </c>
      <c r="BE202" s="204">
        <f>IF(N202="základní",J202,0)</f>
        <v>0</v>
      </c>
      <c r="BF202" s="204">
        <f>IF(N202="snížená",J202,0)</f>
        <v>0</v>
      </c>
      <c r="BG202" s="204">
        <f>IF(N202="zákl. přenesená",J202,0)</f>
        <v>0</v>
      </c>
      <c r="BH202" s="204">
        <f>IF(N202="sníž. přenesená",J202,0)</f>
        <v>0</v>
      </c>
      <c r="BI202" s="204">
        <f>IF(N202="nulová",J202,0)</f>
        <v>0</v>
      </c>
      <c r="BJ202" s="17" t="s">
        <v>23</v>
      </c>
      <c r="BK202" s="204">
        <f>ROUND(I202*H202,2)</f>
        <v>0</v>
      </c>
      <c r="BL202" s="17" t="s">
        <v>250</v>
      </c>
      <c r="BM202" s="17" t="s">
        <v>715</v>
      </c>
    </row>
    <row r="203" spans="2:65" s="1" customFormat="1" x14ac:dyDescent="0.3">
      <c r="B203" s="34"/>
      <c r="C203" s="56"/>
      <c r="D203" s="219" t="s">
        <v>145</v>
      </c>
      <c r="E203" s="56"/>
      <c r="F203" s="223" t="s">
        <v>714</v>
      </c>
      <c r="G203" s="56"/>
      <c r="H203" s="56"/>
      <c r="I203" s="161"/>
      <c r="J203" s="56"/>
      <c r="K203" s="56"/>
      <c r="L203" s="54"/>
      <c r="M203" s="71"/>
      <c r="N203" s="35"/>
      <c r="O203" s="35"/>
      <c r="P203" s="35"/>
      <c r="Q203" s="35"/>
      <c r="R203" s="35"/>
      <c r="S203" s="35"/>
      <c r="T203" s="72"/>
      <c r="AT203" s="17" t="s">
        <v>145</v>
      </c>
      <c r="AU203" s="17" t="s">
        <v>23</v>
      </c>
    </row>
    <row r="204" spans="2:65" s="1" customFormat="1" ht="22.5" customHeight="1" x14ac:dyDescent="0.3">
      <c r="B204" s="34"/>
      <c r="C204" s="193" t="s">
        <v>473</v>
      </c>
      <c r="D204" s="193" t="s">
        <v>138</v>
      </c>
      <c r="E204" s="194" t="s">
        <v>716</v>
      </c>
      <c r="F204" s="195" t="s">
        <v>717</v>
      </c>
      <c r="G204" s="196" t="s">
        <v>441</v>
      </c>
      <c r="H204" s="197">
        <v>10</v>
      </c>
      <c r="I204" s="198"/>
      <c r="J204" s="199">
        <f>ROUND(I204*H204,2)</f>
        <v>0</v>
      </c>
      <c r="K204" s="195" t="s">
        <v>580</v>
      </c>
      <c r="L204" s="54"/>
      <c r="M204" s="200" t="s">
        <v>31</v>
      </c>
      <c r="N204" s="201" t="s">
        <v>46</v>
      </c>
      <c r="O204" s="35"/>
      <c r="P204" s="202">
        <f>O204*H204</f>
        <v>0</v>
      </c>
      <c r="Q204" s="202">
        <v>6.4999999999999997E-4</v>
      </c>
      <c r="R204" s="202">
        <f>Q204*H204</f>
        <v>6.4999999999999997E-3</v>
      </c>
      <c r="S204" s="202">
        <v>0</v>
      </c>
      <c r="T204" s="203">
        <f>S204*H204</f>
        <v>0</v>
      </c>
      <c r="AR204" s="17" t="s">
        <v>250</v>
      </c>
      <c r="AT204" s="17" t="s">
        <v>138</v>
      </c>
      <c r="AU204" s="17" t="s">
        <v>23</v>
      </c>
      <c r="AY204" s="17" t="s">
        <v>135</v>
      </c>
      <c r="BE204" s="204">
        <f>IF(N204="základní",J204,0)</f>
        <v>0</v>
      </c>
      <c r="BF204" s="204">
        <f>IF(N204="snížená",J204,0)</f>
        <v>0</v>
      </c>
      <c r="BG204" s="204">
        <f>IF(N204="zákl. přenesená",J204,0)</f>
        <v>0</v>
      </c>
      <c r="BH204" s="204">
        <f>IF(N204="sníž. přenesená",J204,0)</f>
        <v>0</v>
      </c>
      <c r="BI204" s="204">
        <f>IF(N204="nulová",J204,0)</f>
        <v>0</v>
      </c>
      <c r="BJ204" s="17" t="s">
        <v>23</v>
      </c>
      <c r="BK204" s="204">
        <f>ROUND(I204*H204,2)</f>
        <v>0</v>
      </c>
      <c r="BL204" s="17" t="s">
        <v>250</v>
      </c>
      <c r="BM204" s="17" t="s">
        <v>718</v>
      </c>
    </row>
    <row r="205" spans="2:65" s="1" customFormat="1" x14ac:dyDescent="0.3">
      <c r="B205" s="34"/>
      <c r="C205" s="56"/>
      <c r="D205" s="219" t="s">
        <v>145</v>
      </c>
      <c r="E205" s="56"/>
      <c r="F205" s="223" t="s">
        <v>717</v>
      </c>
      <c r="G205" s="56"/>
      <c r="H205" s="56"/>
      <c r="I205" s="161"/>
      <c r="J205" s="56"/>
      <c r="K205" s="56"/>
      <c r="L205" s="54"/>
      <c r="M205" s="71"/>
      <c r="N205" s="35"/>
      <c r="O205" s="35"/>
      <c r="P205" s="35"/>
      <c r="Q205" s="35"/>
      <c r="R205" s="35"/>
      <c r="S205" s="35"/>
      <c r="T205" s="72"/>
      <c r="AT205" s="17" t="s">
        <v>145</v>
      </c>
      <c r="AU205" s="17" t="s">
        <v>23</v>
      </c>
    </row>
    <row r="206" spans="2:65" s="1" customFormat="1" ht="22.5" customHeight="1" x14ac:dyDescent="0.3">
      <c r="B206" s="34"/>
      <c r="C206" s="193" t="s">
        <v>479</v>
      </c>
      <c r="D206" s="193" t="s">
        <v>138</v>
      </c>
      <c r="E206" s="194" t="s">
        <v>719</v>
      </c>
      <c r="F206" s="195" t="s">
        <v>720</v>
      </c>
      <c r="G206" s="196" t="s">
        <v>441</v>
      </c>
      <c r="H206" s="197">
        <v>20</v>
      </c>
      <c r="I206" s="198"/>
      <c r="J206" s="199">
        <f>ROUND(I206*H206,2)</f>
        <v>0</v>
      </c>
      <c r="K206" s="195" t="s">
        <v>580</v>
      </c>
      <c r="L206" s="54"/>
      <c r="M206" s="200" t="s">
        <v>31</v>
      </c>
      <c r="N206" s="201" t="s">
        <v>46</v>
      </c>
      <c r="O206" s="35"/>
      <c r="P206" s="202">
        <f>O206*H206</f>
        <v>0</v>
      </c>
      <c r="Q206" s="202">
        <v>7.6000000000000004E-4</v>
      </c>
      <c r="R206" s="202">
        <f>Q206*H206</f>
        <v>1.5200000000000002E-2</v>
      </c>
      <c r="S206" s="202">
        <v>0</v>
      </c>
      <c r="T206" s="203">
        <f>S206*H206</f>
        <v>0</v>
      </c>
      <c r="AR206" s="17" t="s">
        <v>250</v>
      </c>
      <c r="AT206" s="17" t="s">
        <v>138</v>
      </c>
      <c r="AU206" s="17" t="s">
        <v>23</v>
      </c>
      <c r="AY206" s="17" t="s">
        <v>135</v>
      </c>
      <c r="BE206" s="204">
        <f>IF(N206="základní",J206,0)</f>
        <v>0</v>
      </c>
      <c r="BF206" s="204">
        <f>IF(N206="snížená",J206,0)</f>
        <v>0</v>
      </c>
      <c r="BG206" s="204">
        <f>IF(N206="zákl. přenesená",J206,0)</f>
        <v>0</v>
      </c>
      <c r="BH206" s="204">
        <f>IF(N206="sníž. přenesená",J206,0)</f>
        <v>0</v>
      </c>
      <c r="BI206" s="204">
        <f>IF(N206="nulová",J206,0)</f>
        <v>0</v>
      </c>
      <c r="BJ206" s="17" t="s">
        <v>23</v>
      </c>
      <c r="BK206" s="204">
        <f>ROUND(I206*H206,2)</f>
        <v>0</v>
      </c>
      <c r="BL206" s="17" t="s">
        <v>250</v>
      </c>
      <c r="BM206" s="17" t="s">
        <v>721</v>
      </c>
    </row>
    <row r="207" spans="2:65" s="1" customFormat="1" x14ac:dyDescent="0.3">
      <c r="B207" s="34"/>
      <c r="C207" s="56"/>
      <c r="D207" s="219" t="s">
        <v>145</v>
      </c>
      <c r="E207" s="56"/>
      <c r="F207" s="223" t="s">
        <v>720</v>
      </c>
      <c r="G207" s="56"/>
      <c r="H207" s="56"/>
      <c r="I207" s="161"/>
      <c r="J207" s="56"/>
      <c r="K207" s="56"/>
      <c r="L207" s="54"/>
      <c r="M207" s="71"/>
      <c r="N207" s="35"/>
      <c r="O207" s="35"/>
      <c r="P207" s="35"/>
      <c r="Q207" s="35"/>
      <c r="R207" s="35"/>
      <c r="S207" s="35"/>
      <c r="T207" s="72"/>
      <c r="AT207" s="17" t="s">
        <v>145</v>
      </c>
      <c r="AU207" s="17" t="s">
        <v>23</v>
      </c>
    </row>
    <row r="208" spans="2:65" s="1" customFormat="1" ht="22.5" customHeight="1" x14ac:dyDescent="0.3">
      <c r="B208" s="34"/>
      <c r="C208" s="193" t="s">
        <v>486</v>
      </c>
      <c r="D208" s="193" t="s">
        <v>138</v>
      </c>
      <c r="E208" s="194" t="s">
        <v>722</v>
      </c>
      <c r="F208" s="195" t="s">
        <v>723</v>
      </c>
      <c r="G208" s="196" t="s">
        <v>441</v>
      </c>
      <c r="H208" s="197">
        <v>30</v>
      </c>
      <c r="I208" s="198"/>
      <c r="J208" s="199">
        <f>ROUND(I208*H208,2)</f>
        <v>0</v>
      </c>
      <c r="K208" s="195" t="s">
        <v>580</v>
      </c>
      <c r="L208" s="54"/>
      <c r="M208" s="200" t="s">
        <v>31</v>
      </c>
      <c r="N208" s="201" t="s">
        <v>46</v>
      </c>
      <c r="O208" s="35"/>
      <c r="P208" s="202">
        <f>O208*H208</f>
        <v>0</v>
      </c>
      <c r="Q208" s="202">
        <v>0</v>
      </c>
      <c r="R208" s="202">
        <f>Q208*H208</f>
        <v>0</v>
      </c>
      <c r="S208" s="202">
        <v>0</v>
      </c>
      <c r="T208" s="203">
        <f>S208*H208</f>
        <v>0</v>
      </c>
      <c r="AR208" s="17" t="s">
        <v>250</v>
      </c>
      <c r="AT208" s="17" t="s">
        <v>138</v>
      </c>
      <c r="AU208" s="17" t="s">
        <v>23</v>
      </c>
      <c r="AY208" s="17" t="s">
        <v>135</v>
      </c>
      <c r="BE208" s="204">
        <f>IF(N208="základní",J208,0)</f>
        <v>0</v>
      </c>
      <c r="BF208" s="204">
        <f>IF(N208="snížená",J208,0)</f>
        <v>0</v>
      </c>
      <c r="BG208" s="204">
        <f>IF(N208="zákl. přenesená",J208,0)</f>
        <v>0</v>
      </c>
      <c r="BH208" s="204">
        <f>IF(N208="sníž. přenesená",J208,0)</f>
        <v>0</v>
      </c>
      <c r="BI208" s="204">
        <f>IF(N208="nulová",J208,0)</f>
        <v>0</v>
      </c>
      <c r="BJ208" s="17" t="s">
        <v>23</v>
      </c>
      <c r="BK208" s="204">
        <f>ROUND(I208*H208,2)</f>
        <v>0</v>
      </c>
      <c r="BL208" s="17" t="s">
        <v>250</v>
      </c>
      <c r="BM208" s="17" t="s">
        <v>724</v>
      </c>
    </row>
    <row r="209" spans="2:65" s="1" customFormat="1" x14ac:dyDescent="0.3">
      <c r="B209" s="34"/>
      <c r="C209" s="56"/>
      <c r="D209" s="219" t="s">
        <v>145</v>
      </c>
      <c r="E209" s="56"/>
      <c r="F209" s="223" t="s">
        <v>723</v>
      </c>
      <c r="G209" s="56"/>
      <c r="H209" s="56"/>
      <c r="I209" s="161"/>
      <c r="J209" s="56"/>
      <c r="K209" s="56"/>
      <c r="L209" s="54"/>
      <c r="M209" s="71"/>
      <c r="N209" s="35"/>
      <c r="O209" s="35"/>
      <c r="P209" s="35"/>
      <c r="Q209" s="35"/>
      <c r="R209" s="35"/>
      <c r="S209" s="35"/>
      <c r="T209" s="72"/>
      <c r="AT209" s="17" t="s">
        <v>145</v>
      </c>
      <c r="AU209" s="17" t="s">
        <v>23</v>
      </c>
    </row>
    <row r="210" spans="2:65" s="1" customFormat="1" ht="22.5" customHeight="1" x14ac:dyDescent="0.3">
      <c r="B210" s="34"/>
      <c r="C210" s="193" t="s">
        <v>491</v>
      </c>
      <c r="D210" s="193" t="s">
        <v>138</v>
      </c>
      <c r="E210" s="194" t="s">
        <v>725</v>
      </c>
      <c r="F210" s="195" t="s">
        <v>726</v>
      </c>
      <c r="G210" s="196" t="s">
        <v>441</v>
      </c>
      <c r="H210" s="197">
        <v>1</v>
      </c>
      <c r="I210" s="198"/>
      <c r="J210" s="199">
        <f>ROUND(I210*H210,2)</f>
        <v>0</v>
      </c>
      <c r="K210" s="195" t="s">
        <v>580</v>
      </c>
      <c r="L210" s="54"/>
      <c r="M210" s="200" t="s">
        <v>31</v>
      </c>
      <c r="N210" s="201" t="s">
        <v>46</v>
      </c>
      <c r="O210" s="35"/>
      <c r="P210" s="202">
        <f>O210*H210</f>
        <v>0</v>
      </c>
      <c r="Q210" s="202">
        <v>3.2200000000000002E-3</v>
      </c>
      <c r="R210" s="202">
        <f>Q210*H210</f>
        <v>3.2200000000000002E-3</v>
      </c>
      <c r="S210" s="202">
        <v>0</v>
      </c>
      <c r="T210" s="203">
        <f>S210*H210</f>
        <v>0</v>
      </c>
      <c r="AR210" s="17" t="s">
        <v>250</v>
      </c>
      <c r="AT210" s="17" t="s">
        <v>138</v>
      </c>
      <c r="AU210" s="17" t="s">
        <v>23</v>
      </c>
      <c r="AY210" s="17" t="s">
        <v>135</v>
      </c>
      <c r="BE210" s="204">
        <f>IF(N210="základní",J210,0)</f>
        <v>0</v>
      </c>
      <c r="BF210" s="204">
        <f>IF(N210="snížená",J210,0)</f>
        <v>0</v>
      </c>
      <c r="BG210" s="204">
        <f>IF(N210="zákl. přenesená",J210,0)</f>
        <v>0</v>
      </c>
      <c r="BH210" s="204">
        <f>IF(N210="sníž. přenesená",J210,0)</f>
        <v>0</v>
      </c>
      <c r="BI210" s="204">
        <f>IF(N210="nulová",J210,0)</f>
        <v>0</v>
      </c>
      <c r="BJ210" s="17" t="s">
        <v>23</v>
      </c>
      <c r="BK210" s="204">
        <f>ROUND(I210*H210,2)</f>
        <v>0</v>
      </c>
      <c r="BL210" s="17" t="s">
        <v>250</v>
      </c>
      <c r="BM210" s="17" t="s">
        <v>727</v>
      </c>
    </row>
    <row r="211" spans="2:65" s="1" customFormat="1" x14ac:dyDescent="0.3">
      <c r="B211" s="34"/>
      <c r="C211" s="56"/>
      <c r="D211" s="219" t="s">
        <v>145</v>
      </c>
      <c r="E211" s="56"/>
      <c r="F211" s="223" t="s">
        <v>726</v>
      </c>
      <c r="G211" s="56"/>
      <c r="H211" s="56"/>
      <c r="I211" s="161"/>
      <c r="J211" s="56"/>
      <c r="K211" s="56"/>
      <c r="L211" s="54"/>
      <c r="M211" s="71"/>
      <c r="N211" s="35"/>
      <c r="O211" s="35"/>
      <c r="P211" s="35"/>
      <c r="Q211" s="35"/>
      <c r="R211" s="35"/>
      <c r="S211" s="35"/>
      <c r="T211" s="72"/>
      <c r="AT211" s="17" t="s">
        <v>145</v>
      </c>
      <c r="AU211" s="17" t="s">
        <v>23</v>
      </c>
    </row>
    <row r="212" spans="2:65" s="1" customFormat="1" ht="22.5" customHeight="1" x14ac:dyDescent="0.3">
      <c r="B212" s="34"/>
      <c r="C212" s="193" t="s">
        <v>496</v>
      </c>
      <c r="D212" s="193" t="s">
        <v>138</v>
      </c>
      <c r="E212" s="194" t="s">
        <v>728</v>
      </c>
      <c r="F212" s="195" t="s">
        <v>729</v>
      </c>
      <c r="G212" s="196" t="s">
        <v>441</v>
      </c>
      <c r="H212" s="197">
        <v>4</v>
      </c>
      <c r="I212" s="198"/>
      <c r="J212" s="199">
        <f>ROUND(I212*H212,2)</f>
        <v>0</v>
      </c>
      <c r="K212" s="195" t="s">
        <v>580</v>
      </c>
      <c r="L212" s="54"/>
      <c r="M212" s="200" t="s">
        <v>31</v>
      </c>
      <c r="N212" s="201" t="s">
        <v>46</v>
      </c>
      <c r="O212" s="35"/>
      <c r="P212" s="202">
        <f>O212*H212</f>
        <v>0</v>
      </c>
      <c r="Q212" s="202">
        <v>6.8799999999999998E-3</v>
      </c>
      <c r="R212" s="202">
        <f>Q212*H212</f>
        <v>2.7519999999999999E-2</v>
      </c>
      <c r="S212" s="202">
        <v>0</v>
      </c>
      <c r="T212" s="203">
        <f>S212*H212</f>
        <v>0</v>
      </c>
      <c r="AR212" s="17" t="s">
        <v>250</v>
      </c>
      <c r="AT212" s="17" t="s">
        <v>138</v>
      </c>
      <c r="AU212" s="17" t="s">
        <v>23</v>
      </c>
      <c r="AY212" s="17" t="s">
        <v>135</v>
      </c>
      <c r="BE212" s="204">
        <f>IF(N212="základní",J212,0)</f>
        <v>0</v>
      </c>
      <c r="BF212" s="204">
        <f>IF(N212="snížená",J212,0)</f>
        <v>0</v>
      </c>
      <c r="BG212" s="204">
        <f>IF(N212="zákl. přenesená",J212,0)</f>
        <v>0</v>
      </c>
      <c r="BH212" s="204">
        <f>IF(N212="sníž. přenesená",J212,0)</f>
        <v>0</v>
      </c>
      <c r="BI212" s="204">
        <f>IF(N212="nulová",J212,0)</f>
        <v>0</v>
      </c>
      <c r="BJ212" s="17" t="s">
        <v>23</v>
      </c>
      <c r="BK212" s="204">
        <f>ROUND(I212*H212,2)</f>
        <v>0</v>
      </c>
      <c r="BL212" s="17" t="s">
        <v>250</v>
      </c>
      <c r="BM212" s="17" t="s">
        <v>730</v>
      </c>
    </row>
    <row r="213" spans="2:65" s="1" customFormat="1" x14ac:dyDescent="0.3">
      <c r="B213" s="34"/>
      <c r="C213" s="56"/>
      <c r="D213" s="219" t="s">
        <v>145</v>
      </c>
      <c r="E213" s="56"/>
      <c r="F213" s="223" t="s">
        <v>729</v>
      </c>
      <c r="G213" s="56"/>
      <c r="H213" s="56"/>
      <c r="I213" s="161"/>
      <c r="J213" s="56"/>
      <c r="K213" s="56"/>
      <c r="L213" s="54"/>
      <c r="M213" s="71"/>
      <c r="N213" s="35"/>
      <c r="O213" s="35"/>
      <c r="P213" s="35"/>
      <c r="Q213" s="35"/>
      <c r="R213" s="35"/>
      <c r="S213" s="35"/>
      <c r="T213" s="72"/>
      <c r="AT213" s="17" t="s">
        <v>145</v>
      </c>
      <c r="AU213" s="17" t="s">
        <v>23</v>
      </c>
    </row>
    <row r="214" spans="2:65" s="1" customFormat="1" ht="22.5" customHeight="1" x14ac:dyDescent="0.3">
      <c r="B214" s="34"/>
      <c r="C214" s="193" t="s">
        <v>501</v>
      </c>
      <c r="D214" s="193" t="s">
        <v>138</v>
      </c>
      <c r="E214" s="194" t="s">
        <v>731</v>
      </c>
      <c r="F214" s="195" t="s">
        <v>732</v>
      </c>
      <c r="G214" s="196" t="s">
        <v>241</v>
      </c>
      <c r="H214" s="197">
        <v>2</v>
      </c>
      <c r="I214" s="198"/>
      <c r="J214" s="199">
        <f>ROUND(I214*H214,2)</f>
        <v>0</v>
      </c>
      <c r="K214" s="195" t="s">
        <v>580</v>
      </c>
      <c r="L214" s="54"/>
      <c r="M214" s="200" t="s">
        <v>31</v>
      </c>
      <c r="N214" s="201" t="s">
        <v>46</v>
      </c>
      <c r="O214" s="35"/>
      <c r="P214" s="202">
        <f>O214*H214</f>
        <v>0</v>
      </c>
      <c r="Q214" s="202">
        <v>0</v>
      </c>
      <c r="R214" s="202">
        <f>Q214*H214</f>
        <v>0</v>
      </c>
      <c r="S214" s="202">
        <v>0</v>
      </c>
      <c r="T214" s="203">
        <f>S214*H214</f>
        <v>0</v>
      </c>
      <c r="AR214" s="17" t="s">
        <v>250</v>
      </c>
      <c r="AT214" s="17" t="s">
        <v>138</v>
      </c>
      <c r="AU214" s="17" t="s">
        <v>23</v>
      </c>
      <c r="AY214" s="17" t="s">
        <v>135</v>
      </c>
      <c r="BE214" s="204">
        <f>IF(N214="základní",J214,0)</f>
        <v>0</v>
      </c>
      <c r="BF214" s="204">
        <f>IF(N214="snížená",J214,0)</f>
        <v>0</v>
      </c>
      <c r="BG214" s="204">
        <f>IF(N214="zákl. přenesená",J214,0)</f>
        <v>0</v>
      </c>
      <c r="BH214" s="204">
        <f>IF(N214="sníž. přenesená",J214,0)</f>
        <v>0</v>
      </c>
      <c r="BI214" s="204">
        <f>IF(N214="nulová",J214,0)</f>
        <v>0</v>
      </c>
      <c r="BJ214" s="17" t="s">
        <v>23</v>
      </c>
      <c r="BK214" s="204">
        <f>ROUND(I214*H214,2)</f>
        <v>0</v>
      </c>
      <c r="BL214" s="17" t="s">
        <v>250</v>
      </c>
      <c r="BM214" s="17" t="s">
        <v>733</v>
      </c>
    </row>
    <row r="215" spans="2:65" s="1" customFormat="1" x14ac:dyDescent="0.3">
      <c r="B215" s="34"/>
      <c r="C215" s="56"/>
      <c r="D215" s="205" t="s">
        <v>145</v>
      </c>
      <c r="E215" s="56"/>
      <c r="F215" s="206" t="s">
        <v>732</v>
      </c>
      <c r="G215" s="56"/>
      <c r="H215" s="56"/>
      <c r="I215" s="161"/>
      <c r="J215" s="56"/>
      <c r="K215" s="56"/>
      <c r="L215" s="54"/>
      <c r="M215" s="71"/>
      <c r="N215" s="35"/>
      <c r="O215" s="35"/>
      <c r="P215" s="35"/>
      <c r="Q215" s="35"/>
      <c r="R215" s="35"/>
      <c r="S215" s="35"/>
      <c r="T215" s="72"/>
      <c r="AT215" s="17" t="s">
        <v>145</v>
      </c>
      <c r="AU215" s="17" t="s">
        <v>23</v>
      </c>
    </row>
    <row r="216" spans="2:65" s="11" customFormat="1" ht="37.35" customHeight="1" x14ac:dyDescent="0.35">
      <c r="B216" s="176"/>
      <c r="C216" s="177"/>
      <c r="D216" s="190" t="s">
        <v>74</v>
      </c>
      <c r="E216" s="250" t="s">
        <v>734</v>
      </c>
      <c r="F216" s="250" t="s">
        <v>735</v>
      </c>
      <c r="G216" s="177"/>
      <c r="H216" s="177"/>
      <c r="I216" s="180"/>
      <c r="J216" s="251">
        <f>BK216</f>
        <v>0</v>
      </c>
      <c r="K216" s="177"/>
      <c r="L216" s="182"/>
      <c r="M216" s="183"/>
      <c r="N216" s="184"/>
      <c r="O216" s="184"/>
      <c r="P216" s="185">
        <f>SUM(P217:P224)</f>
        <v>0</v>
      </c>
      <c r="Q216" s="184"/>
      <c r="R216" s="185">
        <f>SUM(R217:R224)</f>
        <v>1.3600000000000001E-2</v>
      </c>
      <c r="S216" s="184"/>
      <c r="T216" s="186">
        <f>SUM(T217:T224)</f>
        <v>0</v>
      </c>
      <c r="AR216" s="187" t="s">
        <v>81</v>
      </c>
      <c r="AT216" s="188" t="s">
        <v>74</v>
      </c>
      <c r="AU216" s="188" t="s">
        <v>75</v>
      </c>
      <c r="AY216" s="187" t="s">
        <v>135</v>
      </c>
      <c r="BK216" s="189">
        <f>SUM(BK217:BK224)</f>
        <v>0</v>
      </c>
    </row>
    <row r="217" spans="2:65" s="1" customFormat="1" ht="22.5" customHeight="1" x14ac:dyDescent="0.3">
      <c r="B217" s="34"/>
      <c r="C217" s="193" t="s">
        <v>506</v>
      </c>
      <c r="D217" s="193" t="s">
        <v>138</v>
      </c>
      <c r="E217" s="194" t="s">
        <v>736</v>
      </c>
      <c r="F217" s="195" t="s">
        <v>737</v>
      </c>
      <c r="G217" s="196" t="s">
        <v>241</v>
      </c>
      <c r="H217" s="197">
        <v>10</v>
      </c>
      <c r="I217" s="198"/>
      <c r="J217" s="199">
        <f>ROUND(I217*H217,2)</f>
        <v>0</v>
      </c>
      <c r="K217" s="195" t="s">
        <v>580</v>
      </c>
      <c r="L217" s="54"/>
      <c r="M217" s="200" t="s">
        <v>31</v>
      </c>
      <c r="N217" s="201" t="s">
        <v>46</v>
      </c>
      <c r="O217" s="35"/>
      <c r="P217" s="202">
        <f>O217*H217</f>
        <v>0</v>
      </c>
      <c r="Q217" s="202">
        <v>1.23E-3</v>
      </c>
      <c r="R217" s="202">
        <f>Q217*H217</f>
        <v>1.23E-2</v>
      </c>
      <c r="S217" s="202">
        <v>0</v>
      </c>
      <c r="T217" s="203">
        <f>S217*H217</f>
        <v>0</v>
      </c>
      <c r="AR217" s="17" t="s">
        <v>250</v>
      </c>
      <c r="AT217" s="17" t="s">
        <v>138</v>
      </c>
      <c r="AU217" s="17" t="s">
        <v>23</v>
      </c>
      <c r="AY217" s="17" t="s">
        <v>135</v>
      </c>
      <c r="BE217" s="204">
        <f>IF(N217="základní",J217,0)</f>
        <v>0</v>
      </c>
      <c r="BF217" s="204">
        <f>IF(N217="snížená",J217,0)</f>
        <v>0</v>
      </c>
      <c r="BG217" s="204">
        <f>IF(N217="zákl. přenesená",J217,0)</f>
        <v>0</v>
      </c>
      <c r="BH217" s="204">
        <f>IF(N217="sníž. přenesená",J217,0)</f>
        <v>0</v>
      </c>
      <c r="BI217" s="204">
        <f>IF(N217="nulová",J217,0)</f>
        <v>0</v>
      </c>
      <c r="BJ217" s="17" t="s">
        <v>23</v>
      </c>
      <c r="BK217" s="204">
        <f>ROUND(I217*H217,2)</f>
        <v>0</v>
      </c>
      <c r="BL217" s="17" t="s">
        <v>250</v>
      </c>
      <c r="BM217" s="17" t="s">
        <v>738</v>
      </c>
    </row>
    <row r="218" spans="2:65" s="1" customFormat="1" x14ac:dyDescent="0.3">
      <c r="B218" s="34"/>
      <c r="C218" s="56"/>
      <c r="D218" s="219" t="s">
        <v>145</v>
      </c>
      <c r="E218" s="56"/>
      <c r="F218" s="223" t="s">
        <v>737</v>
      </c>
      <c r="G218" s="56"/>
      <c r="H218" s="56"/>
      <c r="I218" s="161"/>
      <c r="J218" s="56"/>
      <c r="K218" s="56"/>
      <c r="L218" s="54"/>
      <c r="M218" s="71"/>
      <c r="N218" s="35"/>
      <c r="O218" s="35"/>
      <c r="P218" s="35"/>
      <c r="Q218" s="35"/>
      <c r="R218" s="35"/>
      <c r="S218" s="35"/>
      <c r="T218" s="72"/>
      <c r="AT218" s="17" t="s">
        <v>145</v>
      </c>
      <c r="AU218" s="17" t="s">
        <v>23</v>
      </c>
    </row>
    <row r="219" spans="2:65" s="1" customFormat="1" ht="22.5" customHeight="1" x14ac:dyDescent="0.3">
      <c r="B219" s="34"/>
      <c r="C219" s="193" t="s">
        <v>512</v>
      </c>
      <c r="D219" s="193" t="s">
        <v>138</v>
      </c>
      <c r="E219" s="194" t="s">
        <v>739</v>
      </c>
      <c r="F219" s="195" t="s">
        <v>740</v>
      </c>
      <c r="G219" s="196" t="s">
        <v>241</v>
      </c>
      <c r="H219" s="197">
        <v>5</v>
      </c>
      <c r="I219" s="198"/>
      <c r="J219" s="199">
        <f>ROUND(I219*H219,2)</f>
        <v>0</v>
      </c>
      <c r="K219" s="195" t="s">
        <v>580</v>
      </c>
      <c r="L219" s="54"/>
      <c r="M219" s="200" t="s">
        <v>31</v>
      </c>
      <c r="N219" s="201" t="s">
        <v>46</v>
      </c>
      <c r="O219" s="35"/>
      <c r="P219" s="202">
        <f>O219*H219</f>
        <v>0</v>
      </c>
      <c r="Q219" s="202">
        <v>2.5999999999999998E-4</v>
      </c>
      <c r="R219" s="202">
        <f>Q219*H219</f>
        <v>1.2999999999999999E-3</v>
      </c>
      <c r="S219" s="202">
        <v>0</v>
      </c>
      <c r="T219" s="203">
        <f>S219*H219</f>
        <v>0</v>
      </c>
      <c r="AR219" s="17" t="s">
        <v>250</v>
      </c>
      <c r="AT219" s="17" t="s">
        <v>138</v>
      </c>
      <c r="AU219" s="17" t="s">
        <v>23</v>
      </c>
      <c r="AY219" s="17" t="s">
        <v>135</v>
      </c>
      <c r="BE219" s="204">
        <f>IF(N219="základní",J219,0)</f>
        <v>0</v>
      </c>
      <c r="BF219" s="204">
        <f>IF(N219="snížená",J219,0)</f>
        <v>0</v>
      </c>
      <c r="BG219" s="204">
        <f>IF(N219="zákl. přenesená",J219,0)</f>
        <v>0</v>
      </c>
      <c r="BH219" s="204">
        <f>IF(N219="sníž. přenesená",J219,0)</f>
        <v>0</v>
      </c>
      <c r="BI219" s="204">
        <f>IF(N219="nulová",J219,0)</f>
        <v>0</v>
      </c>
      <c r="BJ219" s="17" t="s">
        <v>23</v>
      </c>
      <c r="BK219" s="204">
        <f>ROUND(I219*H219,2)</f>
        <v>0</v>
      </c>
      <c r="BL219" s="17" t="s">
        <v>250</v>
      </c>
      <c r="BM219" s="17" t="s">
        <v>741</v>
      </c>
    </row>
    <row r="220" spans="2:65" s="1" customFormat="1" x14ac:dyDescent="0.3">
      <c r="B220" s="34"/>
      <c r="C220" s="56"/>
      <c r="D220" s="219" t="s">
        <v>145</v>
      </c>
      <c r="E220" s="56"/>
      <c r="F220" s="223" t="s">
        <v>740</v>
      </c>
      <c r="G220" s="56"/>
      <c r="H220" s="56"/>
      <c r="I220" s="161"/>
      <c r="J220" s="56"/>
      <c r="K220" s="56"/>
      <c r="L220" s="54"/>
      <c r="M220" s="71"/>
      <c r="N220" s="35"/>
      <c r="O220" s="35"/>
      <c r="P220" s="35"/>
      <c r="Q220" s="35"/>
      <c r="R220" s="35"/>
      <c r="S220" s="35"/>
      <c r="T220" s="72"/>
      <c r="AT220" s="17" t="s">
        <v>145</v>
      </c>
      <c r="AU220" s="17" t="s">
        <v>23</v>
      </c>
    </row>
    <row r="221" spans="2:65" s="1" customFormat="1" ht="22.5" customHeight="1" x14ac:dyDescent="0.3">
      <c r="B221" s="34"/>
      <c r="C221" s="193" t="s">
        <v>520</v>
      </c>
      <c r="D221" s="193" t="s">
        <v>138</v>
      </c>
      <c r="E221" s="194" t="s">
        <v>742</v>
      </c>
      <c r="F221" s="195" t="s">
        <v>743</v>
      </c>
      <c r="G221" s="196" t="s">
        <v>241</v>
      </c>
      <c r="H221" s="197">
        <v>5</v>
      </c>
      <c r="I221" s="198"/>
      <c r="J221" s="199">
        <f>ROUND(I221*H221,2)</f>
        <v>0</v>
      </c>
      <c r="K221" s="195" t="s">
        <v>580</v>
      </c>
      <c r="L221" s="54"/>
      <c r="M221" s="200" t="s">
        <v>31</v>
      </c>
      <c r="N221" s="201" t="s">
        <v>46</v>
      </c>
      <c r="O221" s="35"/>
      <c r="P221" s="202">
        <f>O221*H221</f>
        <v>0</v>
      </c>
      <c r="Q221" s="202">
        <v>0</v>
      </c>
      <c r="R221" s="202">
        <f>Q221*H221</f>
        <v>0</v>
      </c>
      <c r="S221" s="202">
        <v>0</v>
      </c>
      <c r="T221" s="203">
        <f>S221*H221</f>
        <v>0</v>
      </c>
      <c r="AR221" s="17" t="s">
        <v>250</v>
      </c>
      <c r="AT221" s="17" t="s">
        <v>138</v>
      </c>
      <c r="AU221" s="17" t="s">
        <v>23</v>
      </c>
      <c r="AY221" s="17" t="s">
        <v>135</v>
      </c>
      <c r="BE221" s="204">
        <f>IF(N221="základní",J221,0)</f>
        <v>0</v>
      </c>
      <c r="BF221" s="204">
        <f>IF(N221="snížená",J221,0)</f>
        <v>0</v>
      </c>
      <c r="BG221" s="204">
        <f>IF(N221="zákl. přenesená",J221,0)</f>
        <v>0</v>
      </c>
      <c r="BH221" s="204">
        <f>IF(N221="sníž. přenesená",J221,0)</f>
        <v>0</v>
      </c>
      <c r="BI221" s="204">
        <f>IF(N221="nulová",J221,0)</f>
        <v>0</v>
      </c>
      <c r="BJ221" s="17" t="s">
        <v>23</v>
      </c>
      <c r="BK221" s="204">
        <f>ROUND(I221*H221,2)</f>
        <v>0</v>
      </c>
      <c r="BL221" s="17" t="s">
        <v>250</v>
      </c>
      <c r="BM221" s="17" t="s">
        <v>744</v>
      </c>
    </row>
    <row r="222" spans="2:65" s="1" customFormat="1" x14ac:dyDescent="0.3">
      <c r="B222" s="34"/>
      <c r="C222" s="56"/>
      <c r="D222" s="219" t="s">
        <v>145</v>
      </c>
      <c r="E222" s="56"/>
      <c r="F222" s="223" t="s">
        <v>743</v>
      </c>
      <c r="G222" s="56"/>
      <c r="H222" s="56"/>
      <c r="I222" s="161"/>
      <c r="J222" s="56"/>
      <c r="K222" s="56"/>
      <c r="L222" s="54"/>
      <c r="M222" s="71"/>
      <c r="N222" s="35"/>
      <c r="O222" s="35"/>
      <c r="P222" s="35"/>
      <c r="Q222" s="35"/>
      <c r="R222" s="35"/>
      <c r="S222" s="35"/>
      <c r="T222" s="72"/>
      <c r="AT222" s="17" t="s">
        <v>145</v>
      </c>
      <c r="AU222" s="17" t="s">
        <v>23</v>
      </c>
    </row>
    <row r="223" spans="2:65" s="1" customFormat="1" ht="22.5" customHeight="1" x14ac:dyDescent="0.3">
      <c r="B223" s="34"/>
      <c r="C223" s="193" t="s">
        <v>530</v>
      </c>
      <c r="D223" s="193" t="s">
        <v>138</v>
      </c>
      <c r="E223" s="194" t="s">
        <v>745</v>
      </c>
      <c r="F223" s="195" t="s">
        <v>746</v>
      </c>
      <c r="G223" s="196" t="s">
        <v>241</v>
      </c>
      <c r="H223" s="197">
        <v>5</v>
      </c>
      <c r="I223" s="198"/>
      <c r="J223" s="199">
        <f>ROUND(I223*H223,2)</f>
        <v>0</v>
      </c>
      <c r="K223" s="195" t="s">
        <v>580</v>
      </c>
      <c r="L223" s="54"/>
      <c r="M223" s="200" t="s">
        <v>31</v>
      </c>
      <c r="N223" s="201" t="s">
        <v>46</v>
      </c>
      <c r="O223" s="35"/>
      <c r="P223" s="202">
        <f>O223*H223</f>
        <v>0</v>
      </c>
      <c r="Q223" s="202">
        <v>0</v>
      </c>
      <c r="R223" s="202">
        <f>Q223*H223</f>
        <v>0</v>
      </c>
      <c r="S223" s="202">
        <v>0</v>
      </c>
      <c r="T223" s="203">
        <f>S223*H223</f>
        <v>0</v>
      </c>
      <c r="AR223" s="17" t="s">
        <v>250</v>
      </c>
      <c r="AT223" s="17" t="s">
        <v>138</v>
      </c>
      <c r="AU223" s="17" t="s">
        <v>23</v>
      </c>
      <c r="AY223" s="17" t="s">
        <v>135</v>
      </c>
      <c r="BE223" s="204">
        <f>IF(N223="základní",J223,0)</f>
        <v>0</v>
      </c>
      <c r="BF223" s="204">
        <f>IF(N223="snížená",J223,0)</f>
        <v>0</v>
      </c>
      <c r="BG223" s="204">
        <f>IF(N223="zákl. přenesená",J223,0)</f>
        <v>0</v>
      </c>
      <c r="BH223" s="204">
        <f>IF(N223="sníž. přenesená",J223,0)</f>
        <v>0</v>
      </c>
      <c r="BI223" s="204">
        <f>IF(N223="nulová",J223,0)</f>
        <v>0</v>
      </c>
      <c r="BJ223" s="17" t="s">
        <v>23</v>
      </c>
      <c r="BK223" s="204">
        <f>ROUND(I223*H223,2)</f>
        <v>0</v>
      </c>
      <c r="BL223" s="17" t="s">
        <v>250</v>
      </c>
      <c r="BM223" s="17" t="s">
        <v>747</v>
      </c>
    </row>
    <row r="224" spans="2:65" s="1" customFormat="1" x14ac:dyDescent="0.3">
      <c r="B224" s="34"/>
      <c r="C224" s="56"/>
      <c r="D224" s="205" t="s">
        <v>145</v>
      </c>
      <c r="E224" s="56"/>
      <c r="F224" s="206" t="s">
        <v>746</v>
      </c>
      <c r="G224" s="56"/>
      <c r="H224" s="56"/>
      <c r="I224" s="161"/>
      <c r="J224" s="56"/>
      <c r="K224" s="56"/>
      <c r="L224" s="54"/>
      <c r="M224" s="71"/>
      <c r="N224" s="35"/>
      <c r="O224" s="35"/>
      <c r="P224" s="35"/>
      <c r="Q224" s="35"/>
      <c r="R224" s="35"/>
      <c r="S224" s="35"/>
      <c r="T224" s="72"/>
      <c r="AT224" s="17" t="s">
        <v>145</v>
      </c>
      <c r="AU224" s="17" t="s">
        <v>23</v>
      </c>
    </row>
    <row r="225" spans="2:65" s="11" customFormat="1" ht="37.35" customHeight="1" x14ac:dyDescent="0.35">
      <c r="B225" s="176"/>
      <c r="C225" s="177"/>
      <c r="D225" s="190" t="s">
        <v>74</v>
      </c>
      <c r="E225" s="250" t="s">
        <v>748</v>
      </c>
      <c r="F225" s="250" t="s">
        <v>749</v>
      </c>
      <c r="G225" s="177"/>
      <c r="H225" s="177"/>
      <c r="I225" s="180"/>
      <c r="J225" s="251">
        <f>BK225</f>
        <v>0</v>
      </c>
      <c r="K225" s="177"/>
      <c r="L225" s="182"/>
      <c r="M225" s="183"/>
      <c r="N225" s="184"/>
      <c r="O225" s="184"/>
      <c r="P225" s="185">
        <f>SUM(P226:P241)</f>
        <v>0</v>
      </c>
      <c r="Q225" s="184"/>
      <c r="R225" s="185">
        <f>SUM(R226:R241)</f>
        <v>0.20095000000000002</v>
      </c>
      <c r="S225" s="184"/>
      <c r="T225" s="186">
        <f>SUM(T226:T241)</f>
        <v>0</v>
      </c>
      <c r="AR225" s="187" t="s">
        <v>81</v>
      </c>
      <c r="AT225" s="188" t="s">
        <v>74</v>
      </c>
      <c r="AU225" s="188" t="s">
        <v>75</v>
      </c>
      <c r="AY225" s="187" t="s">
        <v>135</v>
      </c>
      <c r="BK225" s="189">
        <f>SUM(BK226:BK241)</f>
        <v>0</v>
      </c>
    </row>
    <row r="226" spans="2:65" s="1" customFormat="1" ht="22.5" customHeight="1" x14ac:dyDescent="0.3">
      <c r="B226" s="34"/>
      <c r="C226" s="193" t="s">
        <v>538</v>
      </c>
      <c r="D226" s="193" t="s">
        <v>138</v>
      </c>
      <c r="E226" s="194" t="s">
        <v>750</v>
      </c>
      <c r="F226" s="195" t="s">
        <v>751</v>
      </c>
      <c r="G226" s="196" t="s">
        <v>241</v>
      </c>
      <c r="H226" s="197">
        <v>5</v>
      </c>
      <c r="I226" s="198"/>
      <c r="J226" s="199">
        <f>ROUND(I226*H226,2)</f>
        <v>0</v>
      </c>
      <c r="K226" s="195" t="s">
        <v>580</v>
      </c>
      <c r="L226" s="54"/>
      <c r="M226" s="200" t="s">
        <v>31</v>
      </c>
      <c r="N226" s="201" t="s">
        <v>46</v>
      </c>
      <c r="O226" s="35"/>
      <c r="P226" s="202">
        <f>O226*H226</f>
        <v>0</v>
      </c>
      <c r="Q226" s="202">
        <v>0</v>
      </c>
      <c r="R226" s="202">
        <f>Q226*H226</f>
        <v>0</v>
      </c>
      <c r="S226" s="202">
        <v>0</v>
      </c>
      <c r="T226" s="203">
        <f>S226*H226</f>
        <v>0</v>
      </c>
      <c r="AR226" s="17" t="s">
        <v>250</v>
      </c>
      <c r="AT226" s="17" t="s">
        <v>138</v>
      </c>
      <c r="AU226" s="17" t="s">
        <v>23</v>
      </c>
      <c r="AY226" s="17" t="s">
        <v>135</v>
      </c>
      <c r="BE226" s="204">
        <f>IF(N226="základní",J226,0)</f>
        <v>0</v>
      </c>
      <c r="BF226" s="204">
        <f>IF(N226="snížená",J226,0)</f>
        <v>0</v>
      </c>
      <c r="BG226" s="204">
        <f>IF(N226="zákl. přenesená",J226,0)</f>
        <v>0</v>
      </c>
      <c r="BH226" s="204">
        <f>IF(N226="sníž. přenesená",J226,0)</f>
        <v>0</v>
      </c>
      <c r="BI226" s="204">
        <f>IF(N226="nulová",J226,0)</f>
        <v>0</v>
      </c>
      <c r="BJ226" s="17" t="s">
        <v>23</v>
      </c>
      <c r="BK226" s="204">
        <f>ROUND(I226*H226,2)</f>
        <v>0</v>
      </c>
      <c r="BL226" s="17" t="s">
        <v>250</v>
      </c>
      <c r="BM226" s="17" t="s">
        <v>752</v>
      </c>
    </row>
    <row r="227" spans="2:65" s="1" customFormat="1" x14ac:dyDescent="0.3">
      <c r="B227" s="34"/>
      <c r="C227" s="56"/>
      <c r="D227" s="219" t="s">
        <v>145</v>
      </c>
      <c r="E227" s="56"/>
      <c r="F227" s="223" t="s">
        <v>751</v>
      </c>
      <c r="G227" s="56"/>
      <c r="H227" s="56"/>
      <c r="I227" s="161"/>
      <c r="J227" s="56"/>
      <c r="K227" s="56"/>
      <c r="L227" s="54"/>
      <c r="M227" s="71"/>
      <c r="N227" s="35"/>
      <c r="O227" s="35"/>
      <c r="P227" s="35"/>
      <c r="Q227" s="35"/>
      <c r="R227" s="35"/>
      <c r="S227" s="35"/>
      <c r="T227" s="72"/>
      <c r="AT227" s="17" t="s">
        <v>145</v>
      </c>
      <c r="AU227" s="17" t="s">
        <v>23</v>
      </c>
    </row>
    <row r="228" spans="2:65" s="1" customFormat="1" ht="22.5" customHeight="1" x14ac:dyDescent="0.3">
      <c r="B228" s="34"/>
      <c r="C228" s="193" t="s">
        <v>542</v>
      </c>
      <c r="D228" s="193" t="s">
        <v>138</v>
      </c>
      <c r="E228" s="194" t="s">
        <v>753</v>
      </c>
      <c r="F228" s="195" t="s">
        <v>754</v>
      </c>
      <c r="G228" s="196" t="s">
        <v>241</v>
      </c>
      <c r="H228" s="197">
        <v>10</v>
      </c>
      <c r="I228" s="198"/>
      <c r="J228" s="199">
        <f>ROUND(I228*H228,2)</f>
        <v>0</v>
      </c>
      <c r="K228" s="195" t="s">
        <v>580</v>
      </c>
      <c r="L228" s="54"/>
      <c r="M228" s="200" t="s">
        <v>31</v>
      </c>
      <c r="N228" s="201" t="s">
        <v>46</v>
      </c>
      <c r="O228" s="35"/>
      <c r="P228" s="202">
        <f>O228*H228</f>
        <v>0</v>
      </c>
      <c r="Q228" s="202">
        <v>6.9999999999999994E-5</v>
      </c>
      <c r="R228" s="202">
        <f>Q228*H228</f>
        <v>6.9999999999999988E-4</v>
      </c>
      <c r="S228" s="202">
        <v>0</v>
      </c>
      <c r="T228" s="203">
        <f>S228*H228</f>
        <v>0</v>
      </c>
      <c r="AR228" s="17" t="s">
        <v>250</v>
      </c>
      <c r="AT228" s="17" t="s">
        <v>138</v>
      </c>
      <c r="AU228" s="17" t="s">
        <v>23</v>
      </c>
      <c r="AY228" s="17" t="s">
        <v>135</v>
      </c>
      <c r="BE228" s="204">
        <f>IF(N228="základní",J228,0)</f>
        <v>0</v>
      </c>
      <c r="BF228" s="204">
        <f>IF(N228="snížená",J228,0)</f>
        <v>0</v>
      </c>
      <c r="BG228" s="204">
        <f>IF(N228="zákl. přenesená",J228,0)</f>
        <v>0</v>
      </c>
      <c r="BH228" s="204">
        <f>IF(N228="sníž. přenesená",J228,0)</f>
        <v>0</v>
      </c>
      <c r="BI228" s="204">
        <f>IF(N228="nulová",J228,0)</f>
        <v>0</v>
      </c>
      <c r="BJ228" s="17" t="s">
        <v>23</v>
      </c>
      <c r="BK228" s="204">
        <f>ROUND(I228*H228,2)</f>
        <v>0</v>
      </c>
      <c r="BL228" s="17" t="s">
        <v>250</v>
      </c>
      <c r="BM228" s="17" t="s">
        <v>755</v>
      </c>
    </row>
    <row r="229" spans="2:65" s="1" customFormat="1" x14ac:dyDescent="0.3">
      <c r="B229" s="34"/>
      <c r="C229" s="56"/>
      <c r="D229" s="219" t="s">
        <v>145</v>
      </c>
      <c r="E229" s="56"/>
      <c r="F229" s="223" t="s">
        <v>754</v>
      </c>
      <c r="G229" s="56"/>
      <c r="H229" s="56"/>
      <c r="I229" s="161"/>
      <c r="J229" s="56"/>
      <c r="K229" s="56"/>
      <c r="L229" s="54"/>
      <c r="M229" s="71"/>
      <c r="N229" s="35"/>
      <c r="O229" s="35"/>
      <c r="P229" s="35"/>
      <c r="Q229" s="35"/>
      <c r="R229" s="35"/>
      <c r="S229" s="35"/>
      <c r="T229" s="72"/>
      <c r="AT229" s="17" t="s">
        <v>145</v>
      </c>
      <c r="AU229" s="17" t="s">
        <v>23</v>
      </c>
    </row>
    <row r="230" spans="2:65" s="1" customFormat="1" ht="22.5" customHeight="1" x14ac:dyDescent="0.3">
      <c r="B230" s="34"/>
      <c r="C230" s="193" t="s">
        <v>548</v>
      </c>
      <c r="D230" s="193" t="s">
        <v>138</v>
      </c>
      <c r="E230" s="194" t="s">
        <v>756</v>
      </c>
      <c r="F230" s="195" t="s">
        <v>757</v>
      </c>
      <c r="G230" s="196" t="s">
        <v>174</v>
      </c>
      <c r="H230" s="197">
        <v>5</v>
      </c>
      <c r="I230" s="198"/>
      <c r="J230" s="199">
        <f>ROUND(I230*H230,2)</f>
        <v>0</v>
      </c>
      <c r="K230" s="195" t="s">
        <v>580</v>
      </c>
      <c r="L230" s="54"/>
      <c r="M230" s="200" t="s">
        <v>31</v>
      </c>
      <c r="N230" s="201" t="s">
        <v>46</v>
      </c>
      <c r="O230" s="35"/>
      <c r="P230" s="202">
        <f>O230*H230</f>
        <v>0</v>
      </c>
      <c r="Q230" s="202">
        <v>2.3800000000000002E-2</v>
      </c>
      <c r="R230" s="202">
        <f>Q230*H230</f>
        <v>0.11900000000000001</v>
      </c>
      <c r="S230" s="202">
        <v>0</v>
      </c>
      <c r="T230" s="203">
        <f>S230*H230</f>
        <v>0</v>
      </c>
      <c r="AR230" s="17" t="s">
        <v>250</v>
      </c>
      <c r="AT230" s="17" t="s">
        <v>138</v>
      </c>
      <c r="AU230" s="17" t="s">
        <v>23</v>
      </c>
      <c r="AY230" s="17" t="s">
        <v>135</v>
      </c>
      <c r="BE230" s="204">
        <f>IF(N230="základní",J230,0)</f>
        <v>0</v>
      </c>
      <c r="BF230" s="204">
        <f>IF(N230="snížená",J230,0)</f>
        <v>0</v>
      </c>
      <c r="BG230" s="204">
        <f>IF(N230="zákl. přenesená",J230,0)</f>
        <v>0</v>
      </c>
      <c r="BH230" s="204">
        <f>IF(N230="sníž. přenesená",J230,0)</f>
        <v>0</v>
      </c>
      <c r="BI230" s="204">
        <f>IF(N230="nulová",J230,0)</f>
        <v>0</v>
      </c>
      <c r="BJ230" s="17" t="s">
        <v>23</v>
      </c>
      <c r="BK230" s="204">
        <f>ROUND(I230*H230,2)</f>
        <v>0</v>
      </c>
      <c r="BL230" s="17" t="s">
        <v>250</v>
      </c>
      <c r="BM230" s="17" t="s">
        <v>758</v>
      </c>
    </row>
    <row r="231" spans="2:65" s="1" customFormat="1" x14ac:dyDescent="0.3">
      <c r="B231" s="34"/>
      <c r="C231" s="56"/>
      <c r="D231" s="219" t="s">
        <v>145</v>
      </c>
      <c r="E231" s="56"/>
      <c r="F231" s="223" t="s">
        <v>757</v>
      </c>
      <c r="G231" s="56"/>
      <c r="H231" s="56"/>
      <c r="I231" s="161"/>
      <c r="J231" s="56"/>
      <c r="K231" s="56"/>
      <c r="L231" s="54"/>
      <c r="M231" s="71"/>
      <c r="N231" s="35"/>
      <c r="O231" s="35"/>
      <c r="P231" s="35"/>
      <c r="Q231" s="35"/>
      <c r="R231" s="35"/>
      <c r="S231" s="35"/>
      <c r="T231" s="72"/>
      <c r="AT231" s="17" t="s">
        <v>145</v>
      </c>
      <c r="AU231" s="17" t="s">
        <v>23</v>
      </c>
    </row>
    <row r="232" spans="2:65" s="1" customFormat="1" ht="22.5" customHeight="1" x14ac:dyDescent="0.3">
      <c r="B232" s="34"/>
      <c r="C232" s="193" t="s">
        <v>554</v>
      </c>
      <c r="D232" s="193" t="s">
        <v>138</v>
      </c>
      <c r="E232" s="194" t="s">
        <v>759</v>
      </c>
      <c r="F232" s="195" t="s">
        <v>760</v>
      </c>
      <c r="G232" s="196" t="s">
        <v>174</v>
      </c>
      <c r="H232" s="197">
        <v>5</v>
      </c>
      <c r="I232" s="198"/>
      <c r="J232" s="199">
        <f>ROUND(I232*H232,2)</f>
        <v>0</v>
      </c>
      <c r="K232" s="195" t="s">
        <v>580</v>
      </c>
      <c r="L232" s="54"/>
      <c r="M232" s="200" t="s">
        <v>31</v>
      </c>
      <c r="N232" s="201" t="s">
        <v>46</v>
      </c>
      <c r="O232" s="35"/>
      <c r="P232" s="202">
        <f>O232*H232</f>
        <v>0</v>
      </c>
      <c r="Q232" s="202">
        <v>0</v>
      </c>
      <c r="R232" s="202">
        <f>Q232*H232</f>
        <v>0</v>
      </c>
      <c r="S232" s="202">
        <v>0</v>
      </c>
      <c r="T232" s="203">
        <f>S232*H232</f>
        <v>0</v>
      </c>
      <c r="AR232" s="17" t="s">
        <v>250</v>
      </c>
      <c r="AT232" s="17" t="s">
        <v>138</v>
      </c>
      <c r="AU232" s="17" t="s">
        <v>23</v>
      </c>
      <c r="AY232" s="17" t="s">
        <v>135</v>
      </c>
      <c r="BE232" s="204">
        <f>IF(N232="základní",J232,0)</f>
        <v>0</v>
      </c>
      <c r="BF232" s="204">
        <f>IF(N232="snížená",J232,0)</f>
        <v>0</v>
      </c>
      <c r="BG232" s="204">
        <f>IF(N232="zákl. přenesená",J232,0)</f>
        <v>0</v>
      </c>
      <c r="BH232" s="204">
        <f>IF(N232="sníž. přenesená",J232,0)</f>
        <v>0</v>
      </c>
      <c r="BI232" s="204">
        <f>IF(N232="nulová",J232,0)</f>
        <v>0</v>
      </c>
      <c r="BJ232" s="17" t="s">
        <v>23</v>
      </c>
      <c r="BK232" s="204">
        <f>ROUND(I232*H232,2)</f>
        <v>0</v>
      </c>
      <c r="BL232" s="17" t="s">
        <v>250</v>
      </c>
      <c r="BM232" s="17" t="s">
        <v>761</v>
      </c>
    </row>
    <row r="233" spans="2:65" s="1" customFormat="1" x14ac:dyDescent="0.3">
      <c r="B233" s="34"/>
      <c r="C233" s="56"/>
      <c r="D233" s="219" t="s">
        <v>145</v>
      </c>
      <c r="E233" s="56"/>
      <c r="F233" s="223" t="s">
        <v>760</v>
      </c>
      <c r="G233" s="56"/>
      <c r="H233" s="56"/>
      <c r="I233" s="161"/>
      <c r="J233" s="56"/>
      <c r="K233" s="56"/>
      <c r="L233" s="54"/>
      <c r="M233" s="71"/>
      <c r="N233" s="35"/>
      <c r="O233" s="35"/>
      <c r="P233" s="35"/>
      <c r="Q233" s="35"/>
      <c r="R233" s="35"/>
      <c r="S233" s="35"/>
      <c r="T233" s="72"/>
      <c r="AT233" s="17" t="s">
        <v>145</v>
      </c>
      <c r="AU233" s="17" t="s">
        <v>23</v>
      </c>
    </row>
    <row r="234" spans="2:65" s="1" customFormat="1" ht="22.5" customHeight="1" x14ac:dyDescent="0.3">
      <c r="B234" s="34"/>
      <c r="C234" s="193" t="s">
        <v>559</v>
      </c>
      <c r="D234" s="193" t="s">
        <v>138</v>
      </c>
      <c r="E234" s="194" t="s">
        <v>762</v>
      </c>
      <c r="F234" s="195" t="s">
        <v>763</v>
      </c>
      <c r="G234" s="196" t="s">
        <v>174</v>
      </c>
      <c r="H234" s="197">
        <v>5</v>
      </c>
      <c r="I234" s="198"/>
      <c r="J234" s="199">
        <f>ROUND(I234*H234,2)</f>
        <v>0</v>
      </c>
      <c r="K234" s="195" t="s">
        <v>580</v>
      </c>
      <c r="L234" s="54"/>
      <c r="M234" s="200" t="s">
        <v>31</v>
      </c>
      <c r="N234" s="201" t="s">
        <v>46</v>
      </c>
      <c r="O234" s="35"/>
      <c r="P234" s="202">
        <f>O234*H234</f>
        <v>0</v>
      </c>
      <c r="Q234" s="202">
        <v>0</v>
      </c>
      <c r="R234" s="202">
        <f>Q234*H234</f>
        <v>0</v>
      </c>
      <c r="S234" s="202">
        <v>0</v>
      </c>
      <c r="T234" s="203">
        <f>S234*H234</f>
        <v>0</v>
      </c>
      <c r="AR234" s="17" t="s">
        <v>250</v>
      </c>
      <c r="AT234" s="17" t="s">
        <v>138</v>
      </c>
      <c r="AU234" s="17" t="s">
        <v>23</v>
      </c>
      <c r="AY234" s="17" t="s">
        <v>135</v>
      </c>
      <c r="BE234" s="204">
        <f>IF(N234="základní",J234,0)</f>
        <v>0</v>
      </c>
      <c r="BF234" s="204">
        <f>IF(N234="snížená",J234,0)</f>
        <v>0</v>
      </c>
      <c r="BG234" s="204">
        <f>IF(N234="zákl. přenesená",J234,0)</f>
        <v>0</v>
      </c>
      <c r="BH234" s="204">
        <f>IF(N234="sníž. přenesená",J234,0)</f>
        <v>0</v>
      </c>
      <c r="BI234" s="204">
        <f>IF(N234="nulová",J234,0)</f>
        <v>0</v>
      </c>
      <c r="BJ234" s="17" t="s">
        <v>23</v>
      </c>
      <c r="BK234" s="204">
        <f>ROUND(I234*H234,2)</f>
        <v>0</v>
      </c>
      <c r="BL234" s="17" t="s">
        <v>250</v>
      </c>
      <c r="BM234" s="17" t="s">
        <v>764</v>
      </c>
    </row>
    <row r="235" spans="2:65" s="1" customFormat="1" x14ac:dyDescent="0.3">
      <c r="B235" s="34"/>
      <c r="C235" s="56"/>
      <c r="D235" s="219" t="s">
        <v>145</v>
      </c>
      <c r="E235" s="56"/>
      <c r="F235" s="223" t="s">
        <v>763</v>
      </c>
      <c r="G235" s="56"/>
      <c r="H235" s="56"/>
      <c r="I235" s="161"/>
      <c r="J235" s="56"/>
      <c r="K235" s="56"/>
      <c r="L235" s="54"/>
      <c r="M235" s="71"/>
      <c r="N235" s="35"/>
      <c r="O235" s="35"/>
      <c r="P235" s="35"/>
      <c r="Q235" s="35"/>
      <c r="R235" s="35"/>
      <c r="S235" s="35"/>
      <c r="T235" s="72"/>
      <c r="AT235" s="17" t="s">
        <v>145</v>
      </c>
      <c r="AU235" s="17" t="s">
        <v>23</v>
      </c>
    </row>
    <row r="236" spans="2:65" s="1" customFormat="1" ht="22.5" customHeight="1" x14ac:dyDescent="0.3">
      <c r="B236" s="34"/>
      <c r="C236" s="193" t="s">
        <v>765</v>
      </c>
      <c r="D236" s="193" t="s">
        <v>138</v>
      </c>
      <c r="E236" s="194" t="s">
        <v>766</v>
      </c>
      <c r="F236" s="195" t="s">
        <v>767</v>
      </c>
      <c r="G236" s="196" t="s">
        <v>241</v>
      </c>
      <c r="H236" s="197">
        <v>5</v>
      </c>
      <c r="I236" s="198"/>
      <c r="J236" s="199">
        <f>ROUND(I236*H236,2)</f>
        <v>0</v>
      </c>
      <c r="K236" s="195" t="s">
        <v>580</v>
      </c>
      <c r="L236" s="54"/>
      <c r="M236" s="200" t="s">
        <v>31</v>
      </c>
      <c r="N236" s="201" t="s">
        <v>46</v>
      </c>
      <c r="O236" s="35"/>
      <c r="P236" s="202">
        <f>O236*H236</f>
        <v>0</v>
      </c>
      <c r="Q236" s="202">
        <v>0</v>
      </c>
      <c r="R236" s="202">
        <f>Q236*H236</f>
        <v>0</v>
      </c>
      <c r="S236" s="202">
        <v>0</v>
      </c>
      <c r="T236" s="203">
        <f>S236*H236</f>
        <v>0</v>
      </c>
      <c r="AR236" s="17" t="s">
        <v>250</v>
      </c>
      <c r="AT236" s="17" t="s">
        <v>138</v>
      </c>
      <c r="AU236" s="17" t="s">
        <v>23</v>
      </c>
      <c r="AY236" s="17" t="s">
        <v>135</v>
      </c>
      <c r="BE236" s="204">
        <f>IF(N236="základní",J236,0)</f>
        <v>0</v>
      </c>
      <c r="BF236" s="204">
        <f>IF(N236="snížená",J236,0)</f>
        <v>0</v>
      </c>
      <c r="BG236" s="204">
        <f>IF(N236="zákl. přenesená",J236,0)</f>
        <v>0</v>
      </c>
      <c r="BH236" s="204">
        <f>IF(N236="sníž. přenesená",J236,0)</f>
        <v>0</v>
      </c>
      <c r="BI236" s="204">
        <f>IF(N236="nulová",J236,0)</f>
        <v>0</v>
      </c>
      <c r="BJ236" s="17" t="s">
        <v>23</v>
      </c>
      <c r="BK236" s="204">
        <f>ROUND(I236*H236,2)</f>
        <v>0</v>
      </c>
      <c r="BL236" s="17" t="s">
        <v>250</v>
      </c>
      <c r="BM236" s="17" t="s">
        <v>768</v>
      </c>
    </row>
    <row r="237" spans="2:65" s="1" customFormat="1" x14ac:dyDescent="0.3">
      <c r="B237" s="34"/>
      <c r="C237" s="56"/>
      <c r="D237" s="219" t="s">
        <v>145</v>
      </c>
      <c r="E237" s="56"/>
      <c r="F237" s="223" t="s">
        <v>767</v>
      </c>
      <c r="G237" s="56"/>
      <c r="H237" s="56"/>
      <c r="I237" s="161"/>
      <c r="J237" s="56"/>
      <c r="K237" s="56"/>
      <c r="L237" s="54"/>
      <c r="M237" s="71"/>
      <c r="N237" s="35"/>
      <c r="O237" s="35"/>
      <c r="P237" s="35"/>
      <c r="Q237" s="35"/>
      <c r="R237" s="35"/>
      <c r="S237" s="35"/>
      <c r="T237" s="72"/>
      <c r="AT237" s="17" t="s">
        <v>145</v>
      </c>
      <c r="AU237" s="17" t="s">
        <v>23</v>
      </c>
    </row>
    <row r="238" spans="2:65" s="1" customFormat="1" ht="22.5" customHeight="1" x14ac:dyDescent="0.3">
      <c r="B238" s="34"/>
      <c r="C238" s="193" t="s">
        <v>657</v>
      </c>
      <c r="D238" s="193" t="s">
        <v>138</v>
      </c>
      <c r="E238" s="194" t="s">
        <v>769</v>
      </c>
      <c r="F238" s="195" t="s">
        <v>770</v>
      </c>
      <c r="G238" s="196" t="s">
        <v>174</v>
      </c>
      <c r="H238" s="197">
        <v>2</v>
      </c>
      <c r="I238" s="198"/>
      <c r="J238" s="199">
        <f>ROUND(I238*H238,2)</f>
        <v>0</v>
      </c>
      <c r="K238" s="195" t="s">
        <v>580</v>
      </c>
      <c r="L238" s="54"/>
      <c r="M238" s="200" t="s">
        <v>31</v>
      </c>
      <c r="N238" s="201" t="s">
        <v>46</v>
      </c>
      <c r="O238" s="35"/>
      <c r="P238" s="202">
        <f>O238*H238</f>
        <v>0</v>
      </c>
      <c r="Q238" s="202">
        <v>0</v>
      </c>
      <c r="R238" s="202">
        <f>Q238*H238</f>
        <v>0</v>
      </c>
      <c r="S238" s="202">
        <v>0</v>
      </c>
      <c r="T238" s="203">
        <f>S238*H238</f>
        <v>0</v>
      </c>
      <c r="AR238" s="17" t="s">
        <v>250</v>
      </c>
      <c r="AT238" s="17" t="s">
        <v>138</v>
      </c>
      <c r="AU238" s="17" t="s">
        <v>23</v>
      </c>
      <c r="AY238" s="17" t="s">
        <v>135</v>
      </c>
      <c r="BE238" s="204">
        <f>IF(N238="základní",J238,0)</f>
        <v>0</v>
      </c>
      <c r="BF238" s="204">
        <f>IF(N238="snížená",J238,0)</f>
        <v>0</v>
      </c>
      <c r="BG238" s="204">
        <f>IF(N238="zákl. přenesená",J238,0)</f>
        <v>0</v>
      </c>
      <c r="BH238" s="204">
        <f>IF(N238="sníž. přenesená",J238,0)</f>
        <v>0</v>
      </c>
      <c r="BI238" s="204">
        <f>IF(N238="nulová",J238,0)</f>
        <v>0</v>
      </c>
      <c r="BJ238" s="17" t="s">
        <v>23</v>
      </c>
      <c r="BK238" s="204">
        <f>ROUND(I238*H238,2)</f>
        <v>0</v>
      </c>
      <c r="BL238" s="17" t="s">
        <v>250</v>
      </c>
      <c r="BM238" s="17" t="s">
        <v>771</v>
      </c>
    </row>
    <row r="239" spans="2:65" s="1" customFormat="1" x14ac:dyDescent="0.3">
      <c r="B239" s="34"/>
      <c r="C239" s="56"/>
      <c r="D239" s="219" t="s">
        <v>145</v>
      </c>
      <c r="E239" s="56"/>
      <c r="F239" s="223" t="s">
        <v>770</v>
      </c>
      <c r="G239" s="56"/>
      <c r="H239" s="56"/>
      <c r="I239" s="161"/>
      <c r="J239" s="56"/>
      <c r="K239" s="56"/>
      <c r="L239" s="54"/>
      <c r="M239" s="71"/>
      <c r="N239" s="35"/>
      <c r="O239" s="35"/>
      <c r="P239" s="35"/>
      <c r="Q239" s="35"/>
      <c r="R239" s="35"/>
      <c r="S239" s="35"/>
      <c r="T239" s="72"/>
      <c r="AT239" s="17" t="s">
        <v>145</v>
      </c>
      <c r="AU239" s="17" t="s">
        <v>23</v>
      </c>
    </row>
    <row r="240" spans="2:65" s="1" customFormat="1" ht="22.5" customHeight="1" x14ac:dyDescent="0.3">
      <c r="B240" s="34"/>
      <c r="C240" s="193" t="s">
        <v>772</v>
      </c>
      <c r="D240" s="193" t="s">
        <v>138</v>
      </c>
      <c r="E240" s="194" t="s">
        <v>773</v>
      </c>
      <c r="F240" s="195" t="s">
        <v>774</v>
      </c>
      <c r="G240" s="196" t="s">
        <v>174</v>
      </c>
      <c r="H240" s="197">
        <v>5</v>
      </c>
      <c r="I240" s="198"/>
      <c r="J240" s="199">
        <f>ROUND(I240*H240,2)</f>
        <v>0</v>
      </c>
      <c r="K240" s="195" t="s">
        <v>580</v>
      </c>
      <c r="L240" s="54"/>
      <c r="M240" s="200" t="s">
        <v>31</v>
      </c>
      <c r="N240" s="201" t="s">
        <v>46</v>
      </c>
      <c r="O240" s="35"/>
      <c r="P240" s="202">
        <f>O240*H240</f>
        <v>0</v>
      </c>
      <c r="Q240" s="202">
        <v>1.6250000000000001E-2</v>
      </c>
      <c r="R240" s="202">
        <f>Q240*H240</f>
        <v>8.1250000000000003E-2</v>
      </c>
      <c r="S240" s="202">
        <v>0</v>
      </c>
      <c r="T240" s="203">
        <f>S240*H240</f>
        <v>0</v>
      </c>
      <c r="AR240" s="17" t="s">
        <v>250</v>
      </c>
      <c r="AT240" s="17" t="s">
        <v>138</v>
      </c>
      <c r="AU240" s="17" t="s">
        <v>23</v>
      </c>
      <c r="AY240" s="17" t="s">
        <v>135</v>
      </c>
      <c r="BE240" s="204">
        <f>IF(N240="základní",J240,0)</f>
        <v>0</v>
      </c>
      <c r="BF240" s="204">
        <f>IF(N240="snížená",J240,0)</f>
        <v>0</v>
      </c>
      <c r="BG240" s="204">
        <f>IF(N240="zákl. přenesená",J240,0)</f>
        <v>0</v>
      </c>
      <c r="BH240" s="204">
        <f>IF(N240="sníž. přenesená",J240,0)</f>
        <v>0</v>
      </c>
      <c r="BI240" s="204">
        <f>IF(N240="nulová",J240,0)</f>
        <v>0</v>
      </c>
      <c r="BJ240" s="17" t="s">
        <v>23</v>
      </c>
      <c r="BK240" s="204">
        <f>ROUND(I240*H240,2)</f>
        <v>0</v>
      </c>
      <c r="BL240" s="17" t="s">
        <v>250</v>
      </c>
      <c r="BM240" s="17" t="s">
        <v>775</v>
      </c>
    </row>
    <row r="241" spans="2:65" s="1" customFormat="1" x14ac:dyDescent="0.3">
      <c r="B241" s="34"/>
      <c r="C241" s="56"/>
      <c r="D241" s="205" t="s">
        <v>145</v>
      </c>
      <c r="E241" s="56"/>
      <c r="F241" s="206" t="s">
        <v>774</v>
      </c>
      <c r="G241" s="56"/>
      <c r="H241" s="56"/>
      <c r="I241" s="161"/>
      <c r="J241" s="56"/>
      <c r="K241" s="56"/>
      <c r="L241" s="54"/>
      <c r="M241" s="71"/>
      <c r="N241" s="35"/>
      <c r="O241" s="35"/>
      <c r="P241" s="35"/>
      <c r="Q241" s="35"/>
      <c r="R241" s="35"/>
      <c r="S241" s="35"/>
      <c r="T241" s="72"/>
      <c r="AT241" s="17" t="s">
        <v>145</v>
      </c>
      <c r="AU241" s="17" t="s">
        <v>23</v>
      </c>
    </row>
    <row r="242" spans="2:65" s="11" customFormat="1" ht="37.35" customHeight="1" x14ac:dyDescent="0.35">
      <c r="B242" s="176"/>
      <c r="C242" s="177"/>
      <c r="D242" s="190" t="s">
        <v>74</v>
      </c>
      <c r="E242" s="250" t="s">
        <v>776</v>
      </c>
      <c r="F242" s="250" t="s">
        <v>777</v>
      </c>
      <c r="G242" s="177"/>
      <c r="H242" s="177"/>
      <c r="I242" s="180"/>
      <c r="J242" s="251">
        <f>BK242</f>
        <v>0</v>
      </c>
      <c r="K242" s="177"/>
      <c r="L242" s="182"/>
      <c r="M242" s="183"/>
      <c r="N242" s="184"/>
      <c r="O242" s="184"/>
      <c r="P242" s="185">
        <f>SUM(P243:P246)</f>
        <v>0</v>
      </c>
      <c r="Q242" s="184"/>
      <c r="R242" s="185">
        <f>SUM(R243:R246)</f>
        <v>8.4600000000000005E-3</v>
      </c>
      <c r="S242" s="184"/>
      <c r="T242" s="186">
        <f>SUM(T243:T246)</f>
        <v>0</v>
      </c>
      <c r="AR242" s="187" t="s">
        <v>81</v>
      </c>
      <c r="AT242" s="188" t="s">
        <v>74</v>
      </c>
      <c r="AU242" s="188" t="s">
        <v>75</v>
      </c>
      <c r="AY242" s="187" t="s">
        <v>135</v>
      </c>
      <c r="BK242" s="189">
        <f>SUM(BK243:BK246)</f>
        <v>0</v>
      </c>
    </row>
    <row r="243" spans="2:65" s="1" customFormat="1" ht="22.5" customHeight="1" x14ac:dyDescent="0.3">
      <c r="B243" s="34"/>
      <c r="C243" s="193" t="s">
        <v>660</v>
      </c>
      <c r="D243" s="193" t="s">
        <v>138</v>
      </c>
      <c r="E243" s="194" t="s">
        <v>778</v>
      </c>
      <c r="F243" s="195" t="s">
        <v>779</v>
      </c>
      <c r="G243" s="196" t="s">
        <v>174</v>
      </c>
      <c r="H243" s="197">
        <v>6</v>
      </c>
      <c r="I243" s="198"/>
      <c r="J243" s="199">
        <f>ROUND(I243*H243,2)</f>
        <v>0</v>
      </c>
      <c r="K243" s="195" t="s">
        <v>580</v>
      </c>
      <c r="L243" s="54"/>
      <c r="M243" s="200" t="s">
        <v>31</v>
      </c>
      <c r="N243" s="201" t="s">
        <v>46</v>
      </c>
      <c r="O243" s="35"/>
      <c r="P243" s="202">
        <f>O243*H243</f>
        <v>0</v>
      </c>
      <c r="Q243" s="202">
        <v>8.0999999999999996E-4</v>
      </c>
      <c r="R243" s="202">
        <f>Q243*H243</f>
        <v>4.8599999999999997E-3</v>
      </c>
      <c r="S243" s="202">
        <v>0</v>
      </c>
      <c r="T243" s="203">
        <f>S243*H243</f>
        <v>0</v>
      </c>
      <c r="AR243" s="17" t="s">
        <v>250</v>
      </c>
      <c r="AT243" s="17" t="s">
        <v>138</v>
      </c>
      <c r="AU243" s="17" t="s">
        <v>23</v>
      </c>
      <c r="AY243" s="17" t="s">
        <v>135</v>
      </c>
      <c r="BE243" s="204">
        <f>IF(N243="základní",J243,0)</f>
        <v>0</v>
      </c>
      <c r="BF243" s="204">
        <f>IF(N243="snížená",J243,0)</f>
        <v>0</v>
      </c>
      <c r="BG243" s="204">
        <f>IF(N243="zákl. přenesená",J243,0)</f>
        <v>0</v>
      </c>
      <c r="BH243" s="204">
        <f>IF(N243="sníž. přenesená",J243,0)</f>
        <v>0</v>
      </c>
      <c r="BI243" s="204">
        <f>IF(N243="nulová",J243,0)</f>
        <v>0</v>
      </c>
      <c r="BJ243" s="17" t="s">
        <v>23</v>
      </c>
      <c r="BK243" s="204">
        <f>ROUND(I243*H243,2)</f>
        <v>0</v>
      </c>
      <c r="BL243" s="17" t="s">
        <v>250</v>
      </c>
      <c r="BM243" s="17" t="s">
        <v>780</v>
      </c>
    </row>
    <row r="244" spans="2:65" s="1" customFormat="1" x14ac:dyDescent="0.3">
      <c r="B244" s="34"/>
      <c r="C244" s="56"/>
      <c r="D244" s="219" t="s">
        <v>145</v>
      </c>
      <c r="E244" s="56"/>
      <c r="F244" s="223" t="s">
        <v>779</v>
      </c>
      <c r="G244" s="56"/>
      <c r="H244" s="56"/>
      <c r="I244" s="161"/>
      <c r="J244" s="56"/>
      <c r="K244" s="56"/>
      <c r="L244" s="54"/>
      <c r="M244" s="71"/>
      <c r="N244" s="35"/>
      <c r="O244" s="35"/>
      <c r="P244" s="35"/>
      <c r="Q244" s="35"/>
      <c r="R244" s="35"/>
      <c r="S244" s="35"/>
      <c r="T244" s="72"/>
      <c r="AT244" s="17" t="s">
        <v>145</v>
      </c>
      <c r="AU244" s="17" t="s">
        <v>23</v>
      </c>
    </row>
    <row r="245" spans="2:65" s="1" customFormat="1" ht="22.5" customHeight="1" x14ac:dyDescent="0.3">
      <c r="B245" s="34"/>
      <c r="C245" s="193" t="s">
        <v>781</v>
      </c>
      <c r="D245" s="193" t="s">
        <v>138</v>
      </c>
      <c r="E245" s="194" t="s">
        <v>782</v>
      </c>
      <c r="F245" s="195" t="s">
        <v>783</v>
      </c>
      <c r="G245" s="196" t="s">
        <v>441</v>
      </c>
      <c r="H245" s="197">
        <v>40</v>
      </c>
      <c r="I245" s="198"/>
      <c r="J245" s="199">
        <f>ROUND(I245*H245,2)</f>
        <v>0</v>
      </c>
      <c r="K245" s="195" t="s">
        <v>580</v>
      </c>
      <c r="L245" s="54"/>
      <c r="M245" s="200" t="s">
        <v>31</v>
      </c>
      <c r="N245" s="201" t="s">
        <v>46</v>
      </c>
      <c r="O245" s="35"/>
      <c r="P245" s="202">
        <f>O245*H245</f>
        <v>0</v>
      </c>
      <c r="Q245" s="202">
        <v>9.0000000000000006E-5</v>
      </c>
      <c r="R245" s="202">
        <f>Q245*H245</f>
        <v>3.6000000000000003E-3</v>
      </c>
      <c r="S245" s="202">
        <v>0</v>
      </c>
      <c r="T245" s="203">
        <f>S245*H245</f>
        <v>0</v>
      </c>
      <c r="AR245" s="17" t="s">
        <v>250</v>
      </c>
      <c r="AT245" s="17" t="s">
        <v>138</v>
      </c>
      <c r="AU245" s="17" t="s">
        <v>23</v>
      </c>
      <c r="AY245" s="17" t="s">
        <v>135</v>
      </c>
      <c r="BE245" s="204">
        <f>IF(N245="základní",J245,0)</f>
        <v>0</v>
      </c>
      <c r="BF245" s="204">
        <f>IF(N245="snížená",J245,0)</f>
        <v>0</v>
      </c>
      <c r="BG245" s="204">
        <f>IF(N245="zákl. přenesená",J245,0)</f>
        <v>0</v>
      </c>
      <c r="BH245" s="204">
        <f>IF(N245="sníž. přenesená",J245,0)</f>
        <v>0</v>
      </c>
      <c r="BI245" s="204">
        <f>IF(N245="nulová",J245,0)</f>
        <v>0</v>
      </c>
      <c r="BJ245" s="17" t="s">
        <v>23</v>
      </c>
      <c r="BK245" s="204">
        <f>ROUND(I245*H245,2)</f>
        <v>0</v>
      </c>
      <c r="BL245" s="17" t="s">
        <v>250</v>
      </c>
      <c r="BM245" s="17" t="s">
        <v>784</v>
      </c>
    </row>
    <row r="246" spans="2:65" s="1" customFormat="1" x14ac:dyDescent="0.3">
      <c r="B246" s="34"/>
      <c r="C246" s="56"/>
      <c r="D246" s="205" t="s">
        <v>145</v>
      </c>
      <c r="E246" s="56"/>
      <c r="F246" s="206" t="s">
        <v>783</v>
      </c>
      <c r="G246" s="56"/>
      <c r="H246" s="56"/>
      <c r="I246" s="161"/>
      <c r="J246" s="56"/>
      <c r="K246" s="56"/>
      <c r="L246" s="54"/>
      <c r="M246" s="71"/>
      <c r="N246" s="35"/>
      <c r="O246" s="35"/>
      <c r="P246" s="35"/>
      <c r="Q246" s="35"/>
      <c r="R246" s="35"/>
      <c r="S246" s="35"/>
      <c r="T246" s="72"/>
      <c r="AT246" s="17" t="s">
        <v>145</v>
      </c>
      <c r="AU246" s="17" t="s">
        <v>23</v>
      </c>
    </row>
    <row r="247" spans="2:65" s="11" customFormat="1" ht="37.35" customHeight="1" x14ac:dyDescent="0.35">
      <c r="B247" s="176"/>
      <c r="C247" s="177"/>
      <c r="D247" s="190" t="s">
        <v>74</v>
      </c>
      <c r="E247" s="250" t="s">
        <v>785</v>
      </c>
      <c r="F247" s="250" t="s">
        <v>786</v>
      </c>
      <c r="G247" s="177"/>
      <c r="H247" s="177"/>
      <c r="I247" s="180"/>
      <c r="J247" s="251">
        <f>BK247</f>
        <v>0</v>
      </c>
      <c r="K247" s="177"/>
      <c r="L247" s="182"/>
      <c r="M247" s="183"/>
      <c r="N247" s="184"/>
      <c r="O247" s="184"/>
      <c r="P247" s="185">
        <f>SUM(P248:P255)</f>
        <v>0</v>
      </c>
      <c r="Q247" s="184"/>
      <c r="R247" s="185">
        <f>SUM(R248:R255)</f>
        <v>0.31507499999999999</v>
      </c>
      <c r="S247" s="184"/>
      <c r="T247" s="186">
        <f>SUM(T248:T255)</f>
        <v>0</v>
      </c>
      <c r="AR247" s="187" t="s">
        <v>81</v>
      </c>
      <c r="AT247" s="188" t="s">
        <v>74</v>
      </c>
      <c r="AU247" s="188" t="s">
        <v>75</v>
      </c>
      <c r="AY247" s="187" t="s">
        <v>135</v>
      </c>
      <c r="BK247" s="189">
        <f>SUM(BK248:BK255)</f>
        <v>0</v>
      </c>
    </row>
    <row r="248" spans="2:65" s="1" customFormat="1" ht="22.5" customHeight="1" x14ac:dyDescent="0.3">
      <c r="B248" s="34"/>
      <c r="C248" s="193" t="s">
        <v>663</v>
      </c>
      <c r="D248" s="193" t="s">
        <v>138</v>
      </c>
      <c r="E248" s="194" t="s">
        <v>787</v>
      </c>
      <c r="F248" s="195" t="s">
        <v>788</v>
      </c>
      <c r="G248" s="196" t="s">
        <v>141</v>
      </c>
      <c r="H248" s="197">
        <v>2</v>
      </c>
      <c r="I248" s="198"/>
      <c r="J248" s="199">
        <f>ROUND(I248*H248,2)</f>
        <v>0</v>
      </c>
      <c r="K248" s="195" t="s">
        <v>580</v>
      </c>
      <c r="L248" s="54"/>
      <c r="M248" s="200" t="s">
        <v>31</v>
      </c>
      <c r="N248" s="201" t="s">
        <v>46</v>
      </c>
      <c r="O248" s="35"/>
      <c r="P248" s="202">
        <f>O248*H248</f>
        <v>0</v>
      </c>
      <c r="Q248" s="202">
        <v>1.58E-3</v>
      </c>
      <c r="R248" s="202">
        <f>Q248*H248</f>
        <v>3.16E-3</v>
      </c>
      <c r="S248" s="202">
        <v>0</v>
      </c>
      <c r="T248" s="203">
        <f>S248*H248</f>
        <v>0</v>
      </c>
      <c r="AR248" s="17" t="s">
        <v>250</v>
      </c>
      <c r="AT248" s="17" t="s">
        <v>138</v>
      </c>
      <c r="AU248" s="17" t="s">
        <v>23</v>
      </c>
      <c r="AY248" s="17" t="s">
        <v>135</v>
      </c>
      <c r="BE248" s="204">
        <f>IF(N248="základní",J248,0)</f>
        <v>0</v>
      </c>
      <c r="BF248" s="204">
        <f>IF(N248="snížená",J248,0)</f>
        <v>0</v>
      </c>
      <c r="BG248" s="204">
        <f>IF(N248="zákl. přenesená",J248,0)</f>
        <v>0</v>
      </c>
      <c r="BH248" s="204">
        <f>IF(N248="sníž. přenesená",J248,0)</f>
        <v>0</v>
      </c>
      <c r="BI248" s="204">
        <f>IF(N248="nulová",J248,0)</f>
        <v>0</v>
      </c>
      <c r="BJ248" s="17" t="s">
        <v>23</v>
      </c>
      <c r="BK248" s="204">
        <f>ROUND(I248*H248,2)</f>
        <v>0</v>
      </c>
      <c r="BL248" s="17" t="s">
        <v>250</v>
      </c>
      <c r="BM248" s="17" t="s">
        <v>789</v>
      </c>
    </row>
    <row r="249" spans="2:65" s="1" customFormat="1" x14ac:dyDescent="0.3">
      <c r="B249" s="34"/>
      <c r="C249" s="56"/>
      <c r="D249" s="219" t="s">
        <v>145</v>
      </c>
      <c r="E249" s="56"/>
      <c r="F249" s="223" t="s">
        <v>788</v>
      </c>
      <c r="G249" s="56"/>
      <c r="H249" s="56"/>
      <c r="I249" s="161"/>
      <c r="J249" s="56"/>
      <c r="K249" s="56"/>
      <c r="L249" s="54"/>
      <c r="M249" s="71"/>
      <c r="N249" s="35"/>
      <c r="O249" s="35"/>
      <c r="P249" s="35"/>
      <c r="Q249" s="35"/>
      <c r="R249" s="35"/>
      <c r="S249" s="35"/>
      <c r="T249" s="72"/>
      <c r="AT249" s="17" t="s">
        <v>145</v>
      </c>
      <c r="AU249" s="17" t="s">
        <v>23</v>
      </c>
    </row>
    <row r="250" spans="2:65" s="1" customFormat="1" ht="22.5" customHeight="1" x14ac:dyDescent="0.3">
      <c r="B250" s="34"/>
      <c r="C250" s="193" t="s">
        <v>790</v>
      </c>
      <c r="D250" s="193" t="s">
        <v>138</v>
      </c>
      <c r="E250" s="194" t="s">
        <v>791</v>
      </c>
      <c r="F250" s="195" t="s">
        <v>792</v>
      </c>
      <c r="G250" s="196" t="s">
        <v>441</v>
      </c>
      <c r="H250" s="197">
        <v>4</v>
      </c>
      <c r="I250" s="198"/>
      <c r="J250" s="199">
        <f>ROUND(I250*H250,2)</f>
        <v>0</v>
      </c>
      <c r="K250" s="195" t="s">
        <v>580</v>
      </c>
      <c r="L250" s="54"/>
      <c r="M250" s="200" t="s">
        <v>31</v>
      </c>
      <c r="N250" s="201" t="s">
        <v>46</v>
      </c>
      <c r="O250" s="35"/>
      <c r="P250" s="202">
        <f>O250*H250</f>
        <v>0</v>
      </c>
      <c r="Q250" s="202">
        <v>4.0489999999999998E-2</v>
      </c>
      <c r="R250" s="202">
        <f>Q250*H250</f>
        <v>0.16195999999999999</v>
      </c>
      <c r="S250" s="202">
        <v>0</v>
      </c>
      <c r="T250" s="203">
        <f>S250*H250</f>
        <v>0</v>
      </c>
      <c r="AR250" s="17" t="s">
        <v>250</v>
      </c>
      <c r="AT250" s="17" t="s">
        <v>138</v>
      </c>
      <c r="AU250" s="17" t="s">
        <v>23</v>
      </c>
      <c r="AY250" s="17" t="s">
        <v>135</v>
      </c>
      <c r="BE250" s="204">
        <f>IF(N250="základní",J250,0)</f>
        <v>0</v>
      </c>
      <c r="BF250" s="204">
        <f>IF(N250="snížená",J250,0)</f>
        <v>0</v>
      </c>
      <c r="BG250" s="204">
        <f>IF(N250="zákl. přenesená",J250,0)</f>
        <v>0</v>
      </c>
      <c r="BH250" s="204">
        <f>IF(N250="sníž. přenesená",J250,0)</f>
        <v>0</v>
      </c>
      <c r="BI250" s="204">
        <f>IF(N250="nulová",J250,0)</f>
        <v>0</v>
      </c>
      <c r="BJ250" s="17" t="s">
        <v>23</v>
      </c>
      <c r="BK250" s="204">
        <f>ROUND(I250*H250,2)</f>
        <v>0</v>
      </c>
      <c r="BL250" s="17" t="s">
        <v>250</v>
      </c>
      <c r="BM250" s="17" t="s">
        <v>793</v>
      </c>
    </row>
    <row r="251" spans="2:65" s="1" customFormat="1" x14ac:dyDescent="0.3">
      <c r="B251" s="34"/>
      <c r="C251" s="56"/>
      <c r="D251" s="219" t="s">
        <v>145</v>
      </c>
      <c r="E251" s="56"/>
      <c r="F251" s="223" t="s">
        <v>792</v>
      </c>
      <c r="G251" s="56"/>
      <c r="H251" s="56"/>
      <c r="I251" s="161"/>
      <c r="J251" s="56"/>
      <c r="K251" s="56"/>
      <c r="L251" s="54"/>
      <c r="M251" s="71"/>
      <c r="N251" s="35"/>
      <c r="O251" s="35"/>
      <c r="P251" s="35"/>
      <c r="Q251" s="35"/>
      <c r="R251" s="35"/>
      <c r="S251" s="35"/>
      <c r="T251" s="72"/>
      <c r="AT251" s="17" t="s">
        <v>145</v>
      </c>
      <c r="AU251" s="17" t="s">
        <v>23</v>
      </c>
    </row>
    <row r="252" spans="2:65" s="1" customFormat="1" ht="22.5" customHeight="1" x14ac:dyDescent="0.3">
      <c r="B252" s="34"/>
      <c r="C252" s="193" t="s">
        <v>666</v>
      </c>
      <c r="D252" s="193" t="s">
        <v>138</v>
      </c>
      <c r="E252" s="194" t="s">
        <v>794</v>
      </c>
      <c r="F252" s="195" t="s">
        <v>795</v>
      </c>
      <c r="G252" s="196" t="s">
        <v>441</v>
      </c>
      <c r="H252" s="197">
        <v>0.5</v>
      </c>
      <c r="I252" s="198"/>
      <c r="J252" s="199">
        <f>ROUND(I252*H252,2)</f>
        <v>0</v>
      </c>
      <c r="K252" s="195" t="s">
        <v>580</v>
      </c>
      <c r="L252" s="54"/>
      <c r="M252" s="200" t="s">
        <v>31</v>
      </c>
      <c r="N252" s="201" t="s">
        <v>46</v>
      </c>
      <c r="O252" s="35"/>
      <c r="P252" s="202">
        <f>O252*H252</f>
        <v>0</v>
      </c>
      <c r="Q252" s="202">
        <v>2.8700000000000002E-3</v>
      </c>
      <c r="R252" s="202">
        <f>Q252*H252</f>
        <v>1.4350000000000001E-3</v>
      </c>
      <c r="S252" s="202">
        <v>0</v>
      </c>
      <c r="T252" s="203">
        <f>S252*H252</f>
        <v>0</v>
      </c>
      <c r="AR252" s="17" t="s">
        <v>250</v>
      </c>
      <c r="AT252" s="17" t="s">
        <v>138</v>
      </c>
      <c r="AU252" s="17" t="s">
        <v>23</v>
      </c>
      <c r="AY252" s="17" t="s">
        <v>135</v>
      </c>
      <c r="BE252" s="204">
        <f>IF(N252="základní",J252,0)</f>
        <v>0</v>
      </c>
      <c r="BF252" s="204">
        <f>IF(N252="snížená",J252,0)</f>
        <v>0</v>
      </c>
      <c r="BG252" s="204">
        <f>IF(N252="zákl. přenesená",J252,0)</f>
        <v>0</v>
      </c>
      <c r="BH252" s="204">
        <f>IF(N252="sníž. přenesená",J252,0)</f>
        <v>0</v>
      </c>
      <c r="BI252" s="204">
        <f>IF(N252="nulová",J252,0)</f>
        <v>0</v>
      </c>
      <c r="BJ252" s="17" t="s">
        <v>23</v>
      </c>
      <c r="BK252" s="204">
        <f>ROUND(I252*H252,2)</f>
        <v>0</v>
      </c>
      <c r="BL252" s="17" t="s">
        <v>250</v>
      </c>
      <c r="BM252" s="17" t="s">
        <v>796</v>
      </c>
    </row>
    <row r="253" spans="2:65" s="1" customFormat="1" x14ac:dyDescent="0.3">
      <c r="B253" s="34"/>
      <c r="C253" s="56"/>
      <c r="D253" s="219" t="s">
        <v>145</v>
      </c>
      <c r="E253" s="56"/>
      <c r="F253" s="223" t="s">
        <v>795</v>
      </c>
      <c r="G253" s="56"/>
      <c r="H253" s="56"/>
      <c r="I253" s="161"/>
      <c r="J253" s="56"/>
      <c r="K253" s="56"/>
      <c r="L253" s="54"/>
      <c r="M253" s="71"/>
      <c r="N253" s="35"/>
      <c r="O253" s="35"/>
      <c r="P253" s="35"/>
      <c r="Q253" s="35"/>
      <c r="R253" s="35"/>
      <c r="S253" s="35"/>
      <c r="T253" s="72"/>
      <c r="AT253" s="17" t="s">
        <v>145</v>
      </c>
      <c r="AU253" s="17" t="s">
        <v>23</v>
      </c>
    </row>
    <row r="254" spans="2:65" s="1" customFormat="1" ht="22.5" customHeight="1" x14ac:dyDescent="0.3">
      <c r="B254" s="34"/>
      <c r="C254" s="193" t="s">
        <v>797</v>
      </c>
      <c r="D254" s="193" t="s">
        <v>138</v>
      </c>
      <c r="E254" s="194" t="s">
        <v>798</v>
      </c>
      <c r="F254" s="195" t="s">
        <v>799</v>
      </c>
      <c r="G254" s="196" t="s">
        <v>441</v>
      </c>
      <c r="H254" s="197">
        <v>4</v>
      </c>
      <c r="I254" s="198"/>
      <c r="J254" s="199">
        <f>ROUND(I254*H254,2)</f>
        <v>0</v>
      </c>
      <c r="K254" s="195" t="s">
        <v>580</v>
      </c>
      <c r="L254" s="54"/>
      <c r="M254" s="200" t="s">
        <v>31</v>
      </c>
      <c r="N254" s="201" t="s">
        <v>46</v>
      </c>
      <c r="O254" s="35"/>
      <c r="P254" s="202">
        <f>O254*H254</f>
        <v>0</v>
      </c>
      <c r="Q254" s="202">
        <v>3.7130000000000003E-2</v>
      </c>
      <c r="R254" s="202">
        <f>Q254*H254</f>
        <v>0.14852000000000001</v>
      </c>
      <c r="S254" s="202">
        <v>0</v>
      </c>
      <c r="T254" s="203">
        <f>S254*H254</f>
        <v>0</v>
      </c>
      <c r="AR254" s="17" t="s">
        <v>250</v>
      </c>
      <c r="AT254" s="17" t="s">
        <v>138</v>
      </c>
      <c r="AU254" s="17" t="s">
        <v>23</v>
      </c>
      <c r="AY254" s="17" t="s">
        <v>135</v>
      </c>
      <c r="BE254" s="204">
        <f>IF(N254="základní",J254,0)</f>
        <v>0</v>
      </c>
      <c r="BF254" s="204">
        <f>IF(N254="snížená",J254,0)</f>
        <v>0</v>
      </c>
      <c r="BG254" s="204">
        <f>IF(N254="zákl. přenesená",J254,0)</f>
        <v>0</v>
      </c>
      <c r="BH254" s="204">
        <f>IF(N254="sníž. přenesená",J254,0)</f>
        <v>0</v>
      </c>
      <c r="BI254" s="204">
        <f>IF(N254="nulová",J254,0)</f>
        <v>0</v>
      </c>
      <c r="BJ254" s="17" t="s">
        <v>23</v>
      </c>
      <c r="BK254" s="204">
        <f>ROUND(I254*H254,2)</f>
        <v>0</v>
      </c>
      <c r="BL254" s="17" t="s">
        <v>250</v>
      </c>
      <c r="BM254" s="17" t="s">
        <v>800</v>
      </c>
    </row>
    <row r="255" spans="2:65" s="1" customFormat="1" x14ac:dyDescent="0.3">
      <c r="B255" s="34"/>
      <c r="C255" s="56"/>
      <c r="D255" s="205" t="s">
        <v>145</v>
      </c>
      <c r="E255" s="56"/>
      <c r="F255" s="206" t="s">
        <v>799</v>
      </c>
      <c r="G255" s="56"/>
      <c r="H255" s="56"/>
      <c r="I255" s="161"/>
      <c r="J255" s="56"/>
      <c r="K255" s="56"/>
      <c r="L255" s="54"/>
      <c r="M255" s="71"/>
      <c r="N255" s="35"/>
      <c r="O255" s="35"/>
      <c r="P255" s="35"/>
      <c r="Q255" s="35"/>
      <c r="R255" s="35"/>
      <c r="S255" s="35"/>
      <c r="T255" s="72"/>
      <c r="AT255" s="17" t="s">
        <v>145</v>
      </c>
      <c r="AU255" s="17" t="s">
        <v>23</v>
      </c>
    </row>
    <row r="256" spans="2:65" s="11" customFormat="1" ht="37.35" customHeight="1" x14ac:dyDescent="0.35">
      <c r="B256" s="176"/>
      <c r="C256" s="177"/>
      <c r="D256" s="190" t="s">
        <v>74</v>
      </c>
      <c r="E256" s="250" t="s">
        <v>711</v>
      </c>
      <c r="F256" s="250" t="s">
        <v>712</v>
      </c>
      <c r="G256" s="177"/>
      <c r="H256" s="177"/>
      <c r="I256" s="180"/>
      <c r="J256" s="251">
        <f>BK256</f>
        <v>0</v>
      </c>
      <c r="K256" s="177"/>
      <c r="L256" s="182"/>
      <c r="M256" s="183"/>
      <c r="N256" s="184"/>
      <c r="O256" s="184"/>
      <c r="P256" s="185">
        <f>SUM(P257:P258)</f>
        <v>0</v>
      </c>
      <c r="Q256" s="184"/>
      <c r="R256" s="185">
        <f>SUM(R257:R258)</f>
        <v>0</v>
      </c>
      <c r="S256" s="184"/>
      <c r="T256" s="186">
        <f>SUM(T257:T258)</f>
        <v>0</v>
      </c>
      <c r="AR256" s="187" t="s">
        <v>81</v>
      </c>
      <c r="AT256" s="188" t="s">
        <v>74</v>
      </c>
      <c r="AU256" s="188" t="s">
        <v>75</v>
      </c>
      <c r="AY256" s="187" t="s">
        <v>135</v>
      </c>
      <c r="BK256" s="189">
        <f>SUM(BK257:BK258)</f>
        <v>0</v>
      </c>
    </row>
    <row r="257" spans="2:65" s="1" customFormat="1" ht="22.5" customHeight="1" x14ac:dyDescent="0.3">
      <c r="B257" s="34"/>
      <c r="C257" s="193" t="s">
        <v>671</v>
      </c>
      <c r="D257" s="193" t="s">
        <v>138</v>
      </c>
      <c r="E257" s="194" t="s">
        <v>801</v>
      </c>
      <c r="F257" s="195" t="s">
        <v>802</v>
      </c>
      <c r="G257" s="196" t="s">
        <v>280</v>
      </c>
      <c r="H257" s="197">
        <v>2.0270000000000001</v>
      </c>
      <c r="I257" s="198"/>
      <c r="J257" s="199">
        <f>ROUND(I257*H257,2)</f>
        <v>0</v>
      </c>
      <c r="K257" s="195" t="s">
        <v>580</v>
      </c>
      <c r="L257" s="54"/>
      <c r="M257" s="200" t="s">
        <v>31</v>
      </c>
      <c r="N257" s="201" t="s">
        <v>46</v>
      </c>
      <c r="O257" s="35"/>
      <c r="P257" s="202">
        <f>O257*H257</f>
        <v>0</v>
      </c>
      <c r="Q257" s="202">
        <v>0</v>
      </c>
      <c r="R257" s="202">
        <f>Q257*H257</f>
        <v>0</v>
      </c>
      <c r="S257" s="202">
        <v>0</v>
      </c>
      <c r="T257" s="203">
        <f>S257*H257</f>
        <v>0</v>
      </c>
      <c r="AR257" s="17" t="s">
        <v>250</v>
      </c>
      <c r="AT257" s="17" t="s">
        <v>138</v>
      </c>
      <c r="AU257" s="17" t="s">
        <v>23</v>
      </c>
      <c r="AY257" s="17" t="s">
        <v>135</v>
      </c>
      <c r="BE257" s="204">
        <f>IF(N257="základní",J257,0)</f>
        <v>0</v>
      </c>
      <c r="BF257" s="204">
        <f>IF(N257="snížená",J257,0)</f>
        <v>0</v>
      </c>
      <c r="BG257" s="204">
        <f>IF(N257="zákl. přenesená",J257,0)</f>
        <v>0</v>
      </c>
      <c r="BH257" s="204">
        <f>IF(N257="sníž. přenesená",J257,0)</f>
        <v>0</v>
      </c>
      <c r="BI257" s="204">
        <f>IF(N257="nulová",J257,0)</f>
        <v>0</v>
      </c>
      <c r="BJ257" s="17" t="s">
        <v>23</v>
      </c>
      <c r="BK257" s="204">
        <f>ROUND(I257*H257,2)</f>
        <v>0</v>
      </c>
      <c r="BL257" s="17" t="s">
        <v>250</v>
      </c>
      <c r="BM257" s="17" t="s">
        <v>803</v>
      </c>
    </row>
    <row r="258" spans="2:65" s="1" customFormat="1" x14ac:dyDescent="0.3">
      <c r="B258" s="34"/>
      <c r="C258" s="56"/>
      <c r="D258" s="205" t="s">
        <v>145</v>
      </c>
      <c r="E258" s="56"/>
      <c r="F258" s="206" t="s">
        <v>802</v>
      </c>
      <c r="G258" s="56"/>
      <c r="H258" s="56"/>
      <c r="I258" s="161"/>
      <c r="J258" s="56"/>
      <c r="K258" s="56"/>
      <c r="L258" s="54"/>
      <c r="M258" s="252"/>
      <c r="N258" s="253"/>
      <c r="O258" s="253"/>
      <c r="P258" s="253"/>
      <c r="Q258" s="253"/>
      <c r="R258" s="253"/>
      <c r="S258" s="253"/>
      <c r="T258" s="254"/>
      <c r="AT258" s="17" t="s">
        <v>145</v>
      </c>
      <c r="AU258" s="17" t="s">
        <v>23</v>
      </c>
    </row>
    <row r="259" spans="2:65" s="1" customFormat="1" ht="6.95" customHeight="1" x14ac:dyDescent="0.3">
      <c r="B259" s="49"/>
      <c r="C259" s="50"/>
      <c r="D259" s="50"/>
      <c r="E259" s="50"/>
      <c r="F259" s="50"/>
      <c r="G259" s="50"/>
      <c r="H259" s="50"/>
      <c r="I259" s="137"/>
      <c r="J259" s="50"/>
      <c r="K259" s="50"/>
      <c r="L259" s="54"/>
    </row>
  </sheetData>
  <sheetProtection password="CC35" sheet="1" objects="1" scenarios="1" formatColumns="0" formatRows="0" sort="0" autoFilter="0"/>
  <autoFilter ref="C91:K91"/>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91"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workbookViewId="0">
      <pane ySplit="1" topLeftCell="A2" activePane="bottomLeft" state="frozen"/>
      <selection pane="bottomLeft"/>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15"/>
      <c r="B1" s="258"/>
      <c r="C1" s="258"/>
      <c r="D1" s="257" t="s">
        <v>1</v>
      </c>
      <c r="E1" s="258"/>
      <c r="F1" s="259" t="s">
        <v>975</v>
      </c>
      <c r="G1" s="391" t="s">
        <v>976</v>
      </c>
      <c r="H1" s="391"/>
      <c r="I1" s="264"/>
      <c r="J1" s="259" t="s">
        <v>977</v>
      </c>
      <c r="K1" s="257" t="s">
        <v>95</v>
      </c>
      <c r="L1" s="259" t="s">
        <v>978</v>
      </c>
      <c r="M1" s="259"/>
      <c r="N1" s="259"/>
      <c r="O1" s="259"/>
      <c r="P1" s="259"/>
      <c r="Q1" s="259"/>
      <c r="R1" s="259"/>
      <c r="S1" s="259"/>
      <c r="T1" s="259"/>
      <c r="U1" s="255"/>
      <c r="V1" s="25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x14ac:dyDescent="0.3">
      <c r="L2" s="345"/>
      <c r="M2" s="345"/>
      <c r="N2" s="345"/>
      <c r="O2" s="345"/>
      <c r="P2" s="345"/>
      <c r="Q2" s="345"/>
      <c r="R2" s="345"/>
      <c r="S2" s="345"/>
      <c r="T2" s="345"/>
      <c r="U2" s="345"/>
      <c r="V2" s="345"/>
      <c r="AT2" s="17" t="s">
        <v>91</v>
      </c>
    </row>
    <row r="3" spans="1:70" ht="6.95" customHeight="1" x14ac:dyDescent="0.3">
      <c r="B3" s="18"/>
      <c r="C3" s="19"/>
      <c r="D3" s="19"/>
      <c r="E3" s="19"/>
      <c r="F3" s="19"/>
      <c r="G3" s="19"/>
      <c r="H3" s="19"/>
      <c r="I3" s="114"/>
      <c r="J3" s="19"/>
      <c r="K3" s="20"/>
      <c r="AT3" s="17" t="s">
        <v>81</v>
      </c>
    </row>
    <row r="4" spans="1:70" ht="36.950000000000003" customHeight="1" x14ac:dyDescent="0.3">
      <c r="B4" s="21"/>
      <c r="C4" s="22"/>
      <c r="D4" s="23" t="s">
        <v>96</v>
      </c>
      <c r="E4" s="22"/>
      <c r="F4" s="22"/>
      <c r="G4" s="22"/>
      <c r="H4" s="22"/>
      <c r="I4" s="115"/>
      <c r="J4" s="22"/>
      <c r="K4" s="24"/>
      <c r="M4" s="25" t="s">
        <v>10</v>
      </c>
      <c r="AT4" s="17" t="s">
        <v>4</v>
      </c>
    </row>
    <row r="5" spans="1:70" ht="6.95" customHeight="1" x14ac:dyDescent="0.3">
      <c r="B5" s="21"/>
      <c r="C5" s="22"/>
      <c r="D5" s="22"/>
      <c r="E5" s="22"/>
      <c r="F5" s="22"/>
      <c r="G5" s="22"/>
      <c r="H5" s="22"/>
      <c r="I5" s="115"/>
      <c r="J5" s="22"/>
      <c r="K5" s="24"/>
    </row>
    <row r="6" spans="1:70" ht="15" x14ac:dyDescent="0.3">
      <c r="B6" s="21"/>
      <c r="C6" s="22"/>
      <c r="D6" s="30" t="s">
        <v>16</v>
      </c>
      <c r="E6" s="22"/>
      <c r="F6" s="22"/>
      <c r="G6" s="22"/>
      <c r="H6" s="22"/>
      <c r="I6" s="115"/>
      <c r="J6" s="22"/>
      <c r="K6" s="24"/>
    </row>
    <row r="7" spans="1:70" ht="22.5" customHeight="1" x14ac:dyDescent="0.3">
      <c r="B7" s="21"/>
      <c r="C7" s="22"/>
      <c r="D7" s="22"/>
      <c r="E7" s="388" t="str">
        <f>'Rekapitulace stavby'!K6</f>
        <v>Úprava prostor polygrafie budova Ministerstva financí ČR</v>
      </c>
      <c r="F7" s="349"/>
      <c r="G7" s="349"/>
      <c r="H7" s="349"/>
      <c r="I7" s="115"/>
      <c r="J7" s="22"/>
      <c r="K7" s="24"/>
    </row>
    <row r="8" spans="1:70" ht="15" x14ac:dyDescent="0.3">
      <c r="B8" s="21"/>
      <c r="C8" s="22"/>
      <c r="D8" s="30" t="s">
        <v>97</v>
      </c>
      <c r="E8" s="22"/>
      <c r="F8" s="22"/>
      <c r="G8" s="22"/>
      <c r="H8" s="22"/>
      <c r="I8" s="115"/>
      <c r="J8" s="22"/>
      <c r="K8" s="24"/>
    </row>
    <row r="9" spans="1:70" s="1" customFormat="1" ht="22.5" customHeight="1" x14ac:dyDescent="0.3">
      <c r="B9" s="34"/>
      <c r="C9" s="35"/>
      <c r="D9" s="35"/>
      <c r="E9" s="388" t="s">
        <v>98</v>
      </c>
      <c r="F9" s="356"/>
      <c r="G9" s="356"/>
      <c r="H9" s="356"/>
      <c r="I9" s="116"/>
      <c r="J9" s="35"/>
      <c r="K9" s="38"/>
    </row>
    <row r="10" spans="1:70" s="1" customFormat="1" ht="15" x14ac:dyDescent="0.3">
      <c r="B10" s="34"/>
      <c r="C10" s="35"/>
      <c r="D10" s="30" t="s">
        <v>99</v>
      </c>
      <c r="E10" s="35"/>
      <c r="F10" s="35"/>
      <c r="G10" s="35"/>
      <c r="H10" s="35"/>
      <c r="I10" s="116"/>
      <c r="J10" s="35"/>
      <c r="K10" s="38"/>
    </row>
    <row r="11" spans="1:70" s="1" customFormat="1" ht="36.950000000000003" customHeight="1" x14ac:dyDescent="0.3">
      <c r="B11" s="34"/>
      <c r="C11" s="35"/>
      <c r="D11" s="35"/>
      <c r="E11" s="389" t="s">
        <v>804</v>
      </c>
      <c r="F11" s="356"/>
      <c r="G11" s="356"/>
      <c r="H11" s="356"/>
      <c r="I11" s="116"/>
      <c r="J11" s="35"/>
      <c r="K11" s="38"/>
    </row>
    <row r="12" spans="1:70" s="1" customFormat="1" x14ac:dyDescent="0.3">
      <c r="B12" s="34"/>
      <c r="C12" s="35"/>
      <c r="D12" s="35"/>
      <c r="E12" s="35"/>
      <c r="F12" s="35"/>
      <c r="G12" s="35"/>
      <c r="H12" s="35"/>
      <c r="I12" s="116"/>
      <c r="J12" s="35"/>
      <c r="K12" s="38"/>
    </row>
    <row r="13" spans="1:70" s="1" customFormat="1" ht="14.45" customHeight="1" x14ac:dyDescent="0.3">
      <c r="B13" s="34"/>
      <c r="C13" s="35"/>
      <c r="D13" s="30" t="s">
        <v>19</v>
      </c>
      <c r="E13" s="35"/>
      <c r="F13" s="28" t="s">
        <v>20</v>
      </c>
      <c r="G13" s="35"/>
      <c r="H13" s="35"/>
      <c r="I13" s="117" t="s">
        <v>21</v>
      </c>
      <c r="J13" s="28" t="s">
        <v>31</v>
      </c>
      <c r="K13" s="38"/>
    </row>
    <row r="14" spans="1:70" s="1" customFormat="1" ht="14.45" customHeight="1" x14ac:dyDescent="0.3">
      <c r="B14" s="34"/>
      <c r="C14" s="35"/>
      <c r="D14" s="30" t="s">
        <v>24</v>
      </c>
      <c r="E14" s="35"/>
      <c r="F14" s="28" t="s">
        <v>25</v>
      </c>
      <c r="G14" s="35"/>
      <c r="H14" s="35"/>
      <c r="I14" s="117" t="s">
        <v>26</v>
      </c>
      <c r="J14" s="118" t="str">
        <f>'Rekapitulace stavby'!AN8</f>
        <v>25.8.2016</v>
      </c>
      <c r="K14" s="38"/>
    </row>
    <row r="15" spans="1:70" s="1" customFormat="1" ht="10.9" customHeight="1" x14ac:dyDescent="0.3">
      <c r="B15" s="34"/>
      <c r="C15" s="35"/>
      <c r="D15" s="35"/>
      <c r="E15" s="35"/>
      <c r="F15" s="35"/>
      <c r="G15" s="35"/>
      <c r="H15" s="35"/>
      <c r="I15" s="116"/>
      <c r="J15" s="35"/>
      <c r="K15" s="38"/>
    </row>
    <row r="16" spans="1:70" s="1" customFormat="1" ht="14.45" customHeight="1" x14ac:dyDescent="0.3">
      <c r="B16" s="34"/>
      <c r="C16" s="35"/>
      <c r="D16" s="30" t="s">
        <v>29</v>
      </c>
      <c r="E16" s="35"/>
      <c r="F16" s="35"/>
      <c r="G16" s="35"/>
      <c r="H16" s="35"/>
      <c r="I16" s="117" t="s">
        <v>30</v>
      </c>
      <c r="J16" s="28" t="s">
        <v>31</v>
      </c>
      <c r="K16" s="38"/>
    </row>
    <row r="17" spans="2:11" s="1" customFormat="1" ht="18" customHeight="1" x14ac:dyDescent="0.3">
      <c r="B17" s="34"/>
      <c r="C17" s="35"/>
      <c r="D17" s="35"/>
      <c r="E17" s="28" t="s">
        <v>32</v>
      </c>
      <c r="F17" s="35"/>
      <c r="G17" s="35"/>
      <c r="H17" s="35"/>
      <c r="I17" s="117" t="s">
        <v>33</v>
      </c>
      <c r="J17" s="28" t="s">
        <v>31</v>
      </c>
      <c r="K17" s="38"/>
    </row>
    <row r="18" spans="2:11" s="1" customFormat="1" ht="6.95" customHeight="1" x14ac:dyDescent="0.3">
      <c r="B18" s="34"/>
      <c r="C18" s="35"/>
      <c r="D18" s="35"/>
      <c r="E18" s="35"/>
      <c r="F18" s="35"/>
      <c r="G18" s="35"/>
      <c r="H18" s="35"/>
      <c r="I18" s="116"/>
      <c r="J18" s="35"/>
      <c r="K18" s="38"/>
    </row>
    <row r="19" spans="2:11" s="1" customFormat="1" ht="14.45" customHeight="1" x14ac:dyDescent="0.3">
      <c r="B19" s="34"/>
      <c r="C19" s="35"/>
      <c r="D19" s="30" t="s">
        <v>34</v>
      </c>
      <c r="E19" s="35"/>
      <c r="F19" s="35"/>
      <c r="G19" s="35"/>
      <c r="H19" s="35"/>
      <c r="I19" s="117" t="s">
        <v>30</v>
      </c>
      <c r="J19" s="28" t="str">
        <f>IF('Rekapitulace stavby'!AN13="Vyplň údaj","",IF('Rekapitulace stavby'!AN13="","",'Rekapitulace stavby'!AN13))</f>
        <v/>
      </c>
      <c r="K19" s="38"/>
    </row>
    <row r="20" spans="2:11" s="1" customFormat="1" ht="18" customHeight="1" x14ac:dyDescent="0.3">
      <c r="B20" s="34"/>
      <c r="C20" s="35"/>
      <c r="D20" s="35"/>
      <c r="E20" s="28" t="str">
        <f>IF('Rekapitulace stavby'!E14="Vyplň údaj","",IF('Rekapitulace stavby'!E14="","",'Rekapitulace stavby'!E14))</f>
        <v/>
      </c>
      <c r="F20" s="35"/>
      <c r="G20" s="35"/>
      <c r="H20" s="35"/>
      <c r="I20" s="117" t="s">
        <v>33</v>
      </c>
      <c r="J20" s="28" t="str">
        <f>IF('Rekapitulace stavby'!AN14="Vyplň údaj","",IF('Rekapitulace stavby'!AN14="","",'Rekapitulace stavby'!AN14))</f>
        <v/>
      </c>
      <c r="K20" s="38"/>
    </row>
    <row r="21" spans="2:11" s="1" customFormat="1" ht="6.95" customHeight="1" x14ac:dyDescent="0.3">
      <c r="B21" s="34"/>
      <c r="C21" s="35"/>
      <c r="D21" s="35"/>
      <c r="E21" s="35"/>
      <c r="F21" s="35"/>
      <c r="G21" s="35"/>
      <c r="H21" s="35"/>
      <c r="I21" s="116"/>
      <c r="J21" s="35"/>
      <c r="K21" s="38"/>
    </row>
    <row r="22" spans="2:11" s="1" customFormat="1" ht="14.45" customHeight="1" x14ac:dyDescent="0.3">
      <c r="B22" s="34"/>
      <c r="C22" s="35"/>
      <c r="D22" s="30" t="s">
        <v>36</v>
      </c>
      <c r="E22" s="35"/>
      <c r="F22" s="35"/>
      <c r="G22" s="35"/>
      <c r="H22" s="35"/>
      <c r="I22" s="117" t="s">
        <v>30</v>
      </c>
      <c r="J22" s="28" t="s">
        <v>31</v>
      </c>
      <c r="K22" s="38"/>
    </row>
    <row r="23" spans="2:11" s="1" customFormat="1" ht="18" customHeight="1" x14ac:dyDescent="0.3">
      <c r="B23" s="34"/>
      <c r="C23" s="35"/>
      <c r="D23" s="35"/>
      <c r="E23" s="28" t="s">
        <v>37</v>
      </c>
      <c r="F23" s="35"/>
      <c r="G23" s="35"/>
      <c r="H23" s="35"/>
      <c r="I23" s="117" t="s">
        <v>33</v>
      </c>
      <c r="J23" s="28" t="s">
        <v>31</v>
      </c>
      <c r="K23" s="38"/>
    </row>
    <row r="24" spans="2:11" s="1" customFormat="1" ht="6.95" customHeight="1" x14ac:dyDescent="0.3">
      <c r="B24" s="34"/>
      <c r="C24" s="35"/>
      <c r="D24" s="35"/>
      <c r="E24" s="35"/>
      <c r="F24" s="35"/>
      <c r="G24" s="35"/>
      <c r="H24" s="35"/>
      <c r="I24" s="116"/>
      <c r="J24" s="35"/>
      <c r="K24" s="38"/>
    </row>
    <row r="25" spans="2:11" s="1" customFormat="1" ht="14.45" customHeight="1" x14ac:dyDescent="0.3">
      <c r="B25" s="34"/>
      <c r="C25" s="35"/>
      <c r="D25" s="30" t="s">
        <v>39</v>
      </c>
      <c r="E25" s="35"/>
      <c r="F25" s="35"/>
      <c r="G25" s="35"/>
      <c r="H25" s="35"/>
      <c r="I25" s="116"/>
      <c r="J25" s="35"/>
      <c r="K25" s="38"/>
    </row>
    <row r="26" spans="2:11" s="7" customFormat="1" ht="22.5" customHeight="1" x14ac:dyDescent="0.3">
      <c r="B26" s="119"/>
      <c r="C26" s="120"/>
      <c r="D26" s="120"/>
      <c r="E26" s="352" t="s">
        <v>31</v>
      </c>
      <c r="F26" s="390"/>
      <c r="G26" s="390"/>
      <c r="H26" s="390"/>
      <c r="I26" s="121"/>
      <c r="J26" s="120"/>
      <c r="K26" s="122"/>
    </row>
    <row r="27" spans="2:11" s="1" customFormat="1" ht="6.95" customHeight="1" x14ac:dyDescent="0.3">
      <c r="B27" s="34"/>
      <c r="C27" s="35"/>
      <c r="D27" s="35"/>
      <c r="E27" s="35"/>
      <c r="F27" s="35"/>
      <c r="G27" s="35"/>
      <c r="H27" s="35"/>
      <c r="I27" s="116"/>
      <c r="J27" s="35"/>
      <c r="K27" s="38"/>
    </row>
    <row r="28" spans="2:11" s="1" customFormat="1" ht="6.95" customHeight="1" x14ac:dyDescent="0.3">
      <c r="B28" s="34"/>
      <c r="C28" s="35"/>
      <c r="D28" s="79"/>
      <c r="E28" s="79"/>
      <c r="F28" s="79"/>
      <c r="G28" s="79"/>
      <c r="H28" s="79"/>
      <c r="I28" s="123"/>
      <c r="J28" s="79"/>
      <c r="K28" s="124"/>
    </row>
    <row r="29" spans="2:11" s="1" customFormat="1" ht="25.35" customHeight="1" x14ac:dyDescent="0.3">
      <c r="B29" s="34"/>
      <c r="C29" s="35"/>
      <c r="D29" s="125" t="s">
        <v>41</v>
      </c>
      <c r="E29" s="35"/>
      <c r="F29" s="35"/>
      <c r="G29" s="35"/>
      <c r="H29" s="35"/>
      <c r="I29" s="116"/>
      <c r="J29" s="126">
        <f>ROUND(J86,2)</f>
        <v>0</v>
      </c>
      <c r="K29" s="38"/>
    </row>
    <row r="30" spans="2:11" s="1" customFormat="1" ht="6.95" customHeight="1" x14ac:dyDescent="0.3">
      <c r="B30" s="34"/>
      <c r="C30" s="35"/>
      <c r="D30" s="79"/>
      <c r="E30" s="79"/>
      <c r="F30" s="79"/>
      <c r="G30" s="79"/>
      <c r="H30" s="79"/>
      <c r="I30" s="123"/>
      <c r="J30" s="79"/>
      <c r="K30" s="124"/>
    </row>
    <row r="31" spans="2:11" s="1" customFormat="1" ht="14.45" customHeight="1" x14ac:dyDescent="0.3">
      <c r="B31" s="34"/>
      <c r="C31" s="35"/>
      <c r="D31" s="35"/>
      <c r="E31" s="35"/>
      <c r="F31" s="39" t="s">
        <v>43</v>
      </c>
      <c r="G31" s="35"/>
      <c r="H31" s="35"/>
      <c r="I31" s="127" t="s">
        <v>42</v>
      </c>
      <c r="J31" s="39" t="s">
        <v>44</v>
      </c>
      <c r="K31" s="38"/>
    </row>
    <row r="32" spans="2:11" s="1" customFormat="1" ht="14.45" customHeight="1" x14ac:dyDescent="0.3">
      <c r="B32" s="34"/>
      <c r="C32" s="35"/>
      <c r="D32" s="42" t="s">
        <v>45</v>
      </c>
      <c r="E32" s="42" t="s">
        <v>46</v>
      </c>
      <c r="F32" s="128">
        <f>ROUND(SUM(BE86:BE172), 2)</f>
        <v>0</v>
      </c>
      <c r="G32" s="35"/>
      <c r="H32" s="35"/>
      <c r="I32" s="129">
        <v>0.21</v>
      </c>
      <c r="J32" s="128">
        <f>ROUND(ROUND((SUM(BE86:BE172)), 2)*I32, 2)</f>
        <v>0</v>
      </c>
      <c r="K32" s="38"/>
    </row>
    <row r="33" spans="2:11" s="1" customFormat="1" ht="14.45" customHeight="1" x14ac:dyDescent="0.3">
      <c r="B33" s="34"/>
      <c r="C33" s="35"/>
      <c r="D33" s="35"/>
      <c r="E33" s="42" t="s">
        <v>47</v>
      </c>
      <c r="F33" s="128">
        <f>ROUND(SUM(BF86:BF172), 2)</f>
        <v>0</v>
      </c>
      <c r="G33" s="35"/>
      <c r="H33" s="35"/>
      <c r="I33" s="129">
        <v>0.15</v>
      </c>
      <c r="J33" s="128">
        <f>ROUND(ROUND((SUM(BF86:BF172)), 2)*I33, 2)</f>
        <v>0</v>
      </c>
      <c r="K33" s="38"/>
    </row>
    <row r="34" spans="2:11" s="1" customFormat="1" ht="14.45" hidden="1" customHeight="1" x14ac:dyDescent="0.3">
      <c r="B34" s="34"/>
      <c r="C34" s="35"/>
      <c r="D34" s="35"/>
      <c r="E34" s="42" t="s">
        <v>48</v>
      </c>
      <c r="F34" s="128">
        <f>ROUND(SUM(BG86:BG172), 2)</f>
        <v>0</v>
      </c>
      <c r="G34" s="35"/>
      <c r="H34" s="35"/>
      <c r="I34" s="129">
        <v>0.21</v>
      </c>
      <c r="J34" s="128">
        <v>0</v>
      </c>
      <c r="K34" s="38"/>
    </row>
    <row r="35" spans="2:11" s="1" customFormat="1" ht="14.45" hidden="1" customHeight="1" x14ac:dyDescent="0.3">
      <c r="B35" s="34"/>
      <c r="C35" s="35"/>
      <c r="D35" s="35"/>
      <c r="E35" s="42" t="s">
        <v>49</v>
      </c>
      <c r="F35" s="128">
        <f>ROUND(SUM(BH86:BH172), 2)</f>
        <v>0</v>
      </c>
      <c r="G35" s="35"/>
      <c r="H35" s="35"/>
      <c r="I35" s="129">
        <v>0.15</v>
      </c>
      <c r="J35" s="128">
        <v>0</v>
      </c>
      <c r="K35" s="38"/>
    </row>
    <row r="36" spans="2:11" s="1" customFormat="1" ht="14.45" hidden="1" customHeight="1" x14ac:dyDescent="0.3">
      <c r="B36" s="34"/>
      <c r="C36" s="35"/>
      <c r="D36" s="35"/>
      <c r="E36" s="42" t="s">
        <v>50</v>
      </c>
      <c r="F36" s="128">
        <f>ROUND(SUM(BI86:BI172), 2)</f>
        <v>0</v>
      </c>
      <c r="G36" s="35"/>
      <c r="H36" s="35"/>
      <c r="I36" s="129">
        <v>0</v>
      </c>
      <c r="J36" s="128">
        <v>0</v>
      </c>
      <c r="K36" s="38"/>
    </row>
    <row r="37" spans="2:11" s="1" customFormat="1" ht="6.95" customHeight="1" x14ac:dyDescent="0.3">
      <c r="B37" s="34"/>
      <c r="C37" s="35"/>
      <c r="D37" s="35"/>
      <c r="E37" s="35"/>
      <c r="F37" s="35"/>
      <c r="G37" s="35"/>
      <c r="H37" s="35"/>
      <c r="I37" s="116"/>
      <c r="J37" s="35"/>
      <c r="K37" s="38"/>
    </row>
    <row r="38" spans="2:11" s="1" customFormat="1" ht="25.35" customHeight="1" x14ac:dyDescent="0.3">
      <c r="B38" s="34"/>
      <c r="C38" s="130"/>
      <c r="D38" s="131" t="s">
        <v>51</v>
      </c>
      <c r="E38" s="73"/>
      <c r="F38" s="73"/>
      <c r="G38" s="132" t="s">
        <v>52</v>
      </c>
      <c r="H38" s="133" t="s">
        <v>53</v>
      </c>
      <c r="I38" s="134"/>
      <c r="J38" s="135">
        <f>SUM(J29:J36)</f>
        <v>0</v>
      </c>
      <c r="K38" s="136"/>
    </row>
    <row r="39" spans="2:11" s="1" customFormat="1" ht="14.45" customHeight="1" x14ac:dyDescent="0.3">
      <c r="B39" s="49"/>
      <c r="C39" s="50"/>
      <c r="D39" s="50"/>
      <c r="E39" s="50"/>
      <c r="F39" s="50"/>
      <c r="G39" s="50"/>
      <c r="H39" s="50"/>
      <c r="I39" s="137"/>
      <c r="J39" s="50"/>
      <c r="K39" s="51"/>
    </row>
    <row r="43" spans="2:11" s="1" customFormat="1" ht="6.95" customHeight="1" x14ac:dyDescent="0.3">
      <c r="B43" s="138"/>
      <c r="C43" s="139"/>
      <c r="D43" s="139"/>
      <c r="E43" s="139"/>
      <c r="F43" s="139"/>
      <c r="G43" s="139"/>
      <c r="H43" s="139"/>
      <c r="I43" s="140"/>
      <c r="J43" s="139"/>
      <c r="K43" s="141"/>
    </row>
    <row r="44" spans="2:11" s="1" customFormat="1" ht="36.950000000000003" customHeight="1" x14ac:dyDescent="0.3">
      <c r="B44" s="34"/>
      <c r="C44" s="23" t="s">
        <v>101</v>
      </c>
      <c r="D44" s="35"/>
      <c r="E44" s="35"/>
      <c r="F44" s="35"/>
      <c r="G44" s="35"/>
      <c r="H44" s="35"/>
      <c r="I44" s="116"/>
      <c r="J44" s="35"/>
      <c r="K44" s="38"/>
    </row>
    <row r="45" spans="2:11" s="1" customFormat="1" ht="6.95" customHeight="1" x14ac:dyDescent="0.3">
      <c r="B45" s="34"/>
      <c r="C45" s="35"/>
      <c r="D45" s="35"/>
      <c r="E45" s="35"/>
      <c r="F45" s="35"/>
      <c r="G45" s="35"/>
      <c r="H45" s="35"/>
      <c r="I45" s="116"/>
      <c r="J45" s="35"/>
      <c r="K45" s="38"/>
    </row>
    <row r="46" spans="2:11" s="1" customFormat="1" ht="14.45" customHeight="1" x14ac:dyDescent="0.3">
      <c r="B46" s="34"/>
      <c r="C46" s="30" t="s">
        <v>16</v>
      </c>
      <c r="D46" s="35"/>
      <c r="E46" s="35"/>
      <c r="F46" s="35"/>
      <c r="G46" s="35"/>
      <c r="H46" s="35"/>
      <c r="I46" s="116"/>
      <c r="J46" s="35"/>
      <c r="K46" s="38"/>
    </row>
    <row r="47" spans="2:11" s="1" customFormat="1" ht="22.5" customHeight="1" x14ac:dyDescent="0.3">
      <c r="B47" s="34"/>
      <c r="C47" s="35"/>
      <c r="D47" s="35"/>
      <c r="E47" s="388" t="str">
        <f>E7</f>
        <v>Úprava prostor polygrafie budova Ministerstva financí ČR</v>
      </c>
      <c r="F47" s="356"/>
      <c r="G47" s="356"/>
      <c r="H47" s="356"/>
      <c r="I47" s="116"/>
      <c r="J47" s="35"/>
      <c r="K47" s="38"/>
    </row>
    <row r="48" spans="2:11" ht="15" x14ac:dyDescent="0.3">
      <c r="B48" s="21"/>
      <c r="C48" s="30" t="s">
        <v>97</v>
      </c>
      <c r="D48" s="22"/>
      <c r="E48" s="22"/>
      <c r="F48" s="22"/>
      <c r="G48" s="22"/>
      <c r="H48" s="22"/>
      <c r="I48" s="115"/>
      <c r="J48" s="22"/>
      <c r="K48" s="24"/>
    </row>
    <row r="49" spans="2:47" s="1" customFormat="1" ht="22.5" customHeight="1" x14ac:dyDescent="0.3">
      <c r="B49" s="34"/>
      <c r="C49" s="35"/>
      <c r="D49" s="35"/>
      <c r="E49" s="388" t="s">
        <v>98</v>
      </c>
      <c r="F49" s="356"/>
      <c r="G49" s="356"/>
      <c r="H49" s="356"/>
      <c r="I49" s="116"/>
      <c r="J49" s="35"/>
      <c r="K49" s="38"/>
    </row>
    <row r="50" spans="2:47" s="1" customFormat="1" ht="14.45" customHeight="1" x14ac:dyDescent="0.3">
      <c r="B50" s="34"/>
      <c r="C50" s="30" t="s">
        <v>99</v>
      </c>
      <c r="D50" s="35"/>
      <c r="E50" s="35"/>
      <c r="F50" s="35"/>
      <c r="G50" s="35"/>
      <c r="H50" s="35"/>
      <c r="I50" s="116"/>
      <c r="J50" s="35"/>
      <c r="K50" s="38"/>
    </row>
    <row r="51" spans="2:47" s="1" customFormat="1" ht="23.25" customHeight="1" x14ac:dyDescent="0.3">
      <c r="B51" s="34"/>
      <c r="C51" s="35"/>
      <c r="D51" s="35"/>
      <c r="E51" s="389" t="str">
        <f>E11</f>
        <v>03 - Silnoproudá a slaboproudá elektroinstalace</v>
      </c>
      <c r="F51" s="356"/>
      <c r="G51" s="356"/>
      <c r="H51" s="356"/>
      <c r="I51" s="116"/>
      <c r="J51" s="35"/>
      <c r="K51" s="38"/>
    </row>
    <row r="52" spans="2:47" s="1" customFormat="1" ht="6.95" customHeight="1" x14ac:dyDescent="0.3">
      <c r="B52" s="34"/>
      <c r="C52" s="35"/>
      <c r="D52" s="35"/>
      <c r="E52" s="35"/>
      <c r="F52" s="35"/>
      <c r="G52" s="35"/>
      <c r="H52" s="35"/>
      <c r="I52" s="116"/>
      <c r="J52" s="35"/>
      <c r="K52" s="38"/>
    </row>
    <row r="53" spans="2:47" s="1" customFormat="1" ht="18" customHeight="1" x14ac:dyDescent="0.3">
      <c r="B53" s="34"/>
      <c r="C53" s="30" t="s">
        <v>24</v>
      </c>
      <c r="D53" s="35"/>
      <c r="E53" s="35"/>
      <c r="F53" s="28" t="str">
        <f>F14</f>
        <v>objekt B, místnost č.357, 357a, 357b, 357c</v>
      </c>
      <c r="G53" s="35"/>
      <c r="H53" s="35"/>
      <c r="I53" s="117" t="s">
        <v>26</v>
      </c>
      <c r="J53" s="118" t="str">
        <f>IF(J14="","",J14)</f>
        <v>25.8.2016</v>
      </c>
      <c r="K53" s="38"/>
    </row>
    <row r="54" spans="2:47" s="1" customFormat="1" ht="6.95" customHeight="1" x14ac:dyDescent="0.3">
      <c r="B54" s="34"/>
      <c r="C54" s="35"/>
      <c r="D54" s="35"/>
      <c r="E54" s="35"/>
      <c r="F54" s="35"/>
      <c r="G54" s="35"/>
      <c r="H54" s="35"/>
      <c r="I54" s="116"/>
      <c r="J54" s="35"/>
      <c r="K54" s="38"/>
    </row>
    <row r="55" spans="2:47" s="1" customFormat="1" ht="15" x14ac:dyDescent="0.3">
      <c r="B55" s="34"/>
      <c r="C55" s="30" t="s">
        <v>29</v>
      </c>
      <c r="D55" s="35"/>
      <c r="E55" s="35"/>
      <c r="F55" s="28" t="str">
        <f>E17</f>
        <v>Ministerstvo financí České republiky</v>
      </c>
      <c r="G55" s="35"/>
      <c r="H55" s="35"/>
      <c r="I55" s="117" t="s">
        <v>36</v>
      </c>
      <c r="J55" s="28" t="str">
        <f>E23</f>
        <v>Ing. arch. Dalibor Hlaváček, Ph.D.</v>
      </c>
      <c r="K55" s="38"/>
    </row>
    <row r="56" spans="2:47" s="1" customFormat="1" ht="14.45" customHeight="1" x14ac:dyDescent="0.3">
      <c r="B56" s="34"/>
      <c r="C56" s="30" t="s">
        <v>34</v>
      </c>
      <c r="D56" s="35"/>
      <c r="E56" s="35"/>
      <c r="F56" s="28" t="str">
        <f>IF(E20="","",E20)</f>
        <v/>
      </c>
      <c r="G56" s="35"/>
      <c r="H56" s="35"/>
      <c r="I56" s="116"/>
      <c r="J56" s="35"/>
      <c r="K56" s="38"/>
    </row>
    <row r="57" spans="2:47" s="1" customFormat="1" ht="10.35" customHeight="1" x14ac:dyDescent="0.3">
      <c r="B57" s="34"/>
      <c r="C57" s="35"/>
      <c r="D57" s="35"/>
      <c r="E57" s="35"/>
      <c r="F57" s="35"/>
      <c r="G57" s="35"/>
      <c r="H57" s="35"/>
      <c r="I57" s="116"/>
      <c r="J57" s="35"/>
      <c r="K57" s="38"/>
    </row>
    <row r="58" spans="2:47" s="1" customFormat="1" ht="29.25" customHeight="1" x14ac:dyDescent="0.3">
      <c r="B58" s="34"/>
      <c r="C58" s="142" t="s">
        <v>102</v>
      </c>
      <c r="D58" s="130"/>
      <c r="E58" s="130"/>
      <c r="F58" s="130"/>
      <c r="G58" s="130"/>
      <c r="H58" s="130"/>
      <c r="I58" s="143"/>
      <c r="J58" s="144" t="s">
        <v>103</v>
      </c>
      <c r="K58" s="145"/>
    </row>
    <row r="59" spans="2:47" s="1" customFormat="1" ht="10.35" customHeight="1" x14ac:dyDescent="0.3">
      <c r="B59" s="34"/>
      <c r="C59" s="35"/>
      <c r="D59" s="35"/>
      <c r="E59" s="35"/>
      <c r="F59" s="35"/>
      <c r="G59" s="35"/>
      <c r="H59" s="35"/>
      <c r="I59" s="116"/>
      <c r="J59" s="35"/>
      <c r="K59" s="38"/>
    </row>
    <row r="60" spans="2:47" s="1" customFormat="1" ht="29.25" customHeight="1" x14ac:dyDescent="0.3">
      <c r="B60" s="34"/>
      <c r="C60" s="146" t="s">
        <v>104</v>
      </c>
      <c r="D60" s="35"/>
      <c r="E60" s="35"/>
      <c r="F60" s="35"/>
      <c r="G60" s="35"/>
      <c r="H60" s="35"/>
      <c r="I60" s="116"/>
      <c r="J60" s="126">
        <f>J86</f>
        <v>0</v>
      </c>
      <c r="K60" s="38"/>
      <c r="AU60" s="17" t="s">
        <v>105</v>
      </c>
    </row>
    <row r="61" spans="2:47" s="8" customFormat="1" ht="24.95" customHeight="1" x14ac:dyDescent="0.3">
      <c r="B61" s="147"/>
      <c r="C61" s="148"/>
      <c r="D61" s="149" t="s">
        <v>805</v>
      </c>
      <c r="E61" s="150"/>
      <c r="F61" s="150"/>
      <c r="G61" s="150"/>
      <c r="H61" s="150"/>
      <c r="I61" s="151"/>
      <c r="J61" s="152">
        <f>J87</f>
        <v>0</v>
      </c>
      <c r="K61" s="153"/>
    </row>
    <row r="62" spans="2:47" s="8" customFormat="1" ht="24.95" customHeight="1" x14ac:dyDescent="0.3">
      <c r="B62" s="147"/>
      <c r="C62" s="148"/>
      <c r="D62" s="149" t="s">
        <v>806</v>
      </c>
      <c r="E62" s="150"/>
      <c r="F62" s="150"/>
      <c r="G62" s="150"/>
      <c r="H62" s="150"/>
      <c r="I62" s="151"/>
      <c r="J62" s="152">
        <f>J98</f>
        <v>0</v>
      </c>
      <c r="K62" s="153"/>
    </row>
    <row r="63" spans="2:47" s="8" customFormat="1" ht="24.95" customHeight="1" x14ac:dyDescent="0.3">
      <c r="B63" s="147"/>
      <c r="C63" s="148"/>
      <c r="D63" s="149" t="s">
        <v>807</v>
      </c>
      <c r="E63" s="150"/>
      <c r="F63" s="150"/>
      <c r="G63" s="150"/>
      <c r="H63" s="150"/>
      <c r="I63" s="151"/>
      <c r="J63" s="152">
        <f>J163</f>
        <v>0</v>
      </c>
      <c r="K63" s="153"/>
    </row>
    <row r="64" spans="2:47" s="8" customFormat="1" ht="24.95" customHeight="1" x14ac:dyDescent="0.3">
      <c r="B64" s="147"/>
      <c r="C64" s="148"/>
      <c r="D64" s="149" t="s">
        <v>808</v>
      </c>
      <c r="E64" s="150"/>
      <c r="F64" s="150"/>
      <c r="G64" s="150"/>
      <c r="H64" s="150"/>
      <c r="I64" s="151"/>
      <c r="J64" s="152">
        <f>J170</f>
        <v>0</v>
      </c>
      <c r="K64" s="153"/>
    </row>
    <row r="65" spans="2:12" s="1" customFormat="1" ht="21.75" customHeight="1" x14ac:dyDescent="0.3">
      <c r="B65" s="34"/>
      <c r="C65" s="35"/>
      <c r="D65" s="35"/>
      <c r="E65" s="35"/>
      <c r="F65" s="35"/>
      <c r="G65" s="35"/>
      <c r="H65" s="35"/>
      <c r="I65" s="116"/>
      <c r="J65" s="35"/>
      <c r="K65" s="38"/>
    </row>
    <row r="66" spans="2:12" s="1" customFormat="1" ht="6.95" customHeight="1" x14ac:dyDescent="0.3">
      <c r="B66" s="49"/>
      <c r="C66" s="50"/>
      <c r="D66" s="50"/>
      <c r="E66" s="50"/>
      <c r="F66" s="50"/>
      <c r="G66" s="50"/>
      <c r="H66" s="50"/>
      <c r="I66" s="137"/>
      <c r="J66" s="50"/>
      <c r="K66" s="51"/>
    </row>
    <row r="70" spans="2:12" s="1" customFormat="1" ht="6.95" customHeight="1" x14ac:dyDescent="0.3">
      <c r="B70" s="52"/>
      <c r="C70" s="53"/>
      <c r="D70" s="53"/>
      <c r="E70" s="53"/>
      <c r="F70" s="53"/>
      <c r="G70" s="53"/>
      <c r="H70" s="53"/>
      <c r="I70" s="140"/>
      <c r="J70" s="53"/>
      <c r="K70" s="53"/>
      <c r="L70" s="54"/>
    </row>
    <row r="71" spans="2:12" s="1" customFormat="1" ht="36.950000000000003" customHeight="1" x14ac:dyDescent="0.3">
      <c r="B71" s="34"/>
      <c r="C71" s="55" t="s">
        <v>119</v>
      </c>
      <c r="D71" s="56"/>
      <c r="E71" s="56"/>
      <c r="F71" s="56"/>
      <c r="G71" s="56"/>
      <c r="H71" s="56"/>
      <c r="I71" s="161"/>
      <c r="J71" s="56"/>
      <c r="K71" s="56"/>
      <c r="L71" s="54"/>
    </row>
    <row r="72" spans="2:12" s="1" customFormat="1" ht="6.95" customHeight="1" x14ac:dyDescent="0.3">
      <c r="B72" s="34"/>
      <c r="C72" s="56"/>
      <c r="D72" s="56"/>
      <c r="E72" s="56"/>
      <c r="F72" s="56"/>
      <c r="G72" s="56"/>
      <c r="H72" s="56"/>
      <c r="I72" s="161"/>
      <c r="J72" s="56"/>
      <c r="K72" s="56"/>
      <c r="L72" s="54"/>
    </row>
    <row r="73" spans="2:12" s="1" customFormat="1" ht="14.45" customHeight="1" x14ac:dyDescent="0.3">
      <c r="B73" s="34"/>
      <c r="C73" s="58" t="s">
        <v>16</v>
      </c>
      <c r="D73" s="56"/>
      <c r="E73" s="56"/>
      <c r="F73" s="56"/>
      <c r="G73" s="56"/>
      <c r="H73" s="56"/>
      <c r="I73" s="161"/>
      <c r="J73" s="56"/>
      <c r="K73" s="56"/>
      <c r="L73" s="54"/>
    </row>
    <row r="74" spans="2:12" s="1" customFormat="1" ht="22.5" customHeight="1" x14ac:dyDescent="0.3">
      <c r="B74" s="34"/>
      <c r="C74" s="56"/>
      <c r="D74" s="56"/>
      <c r="E74" s="387" t="str">
        <f>E7</f>
        <v>Úprava prostor polygrafie budova Ministerstva financí ČR</v>
      </c>
      <c r="F74" s="367"/>
      <c r="G74" s="367"/>
      <c r="H74" s="367"/>
      <c r="I74" s="161"/>
      <c r="J74" s="56"/>
      <c r="K74" s="56"/>
      <c r="L74" s="54"/>
    </row>
    <row r="75" spans="2:12" ht="15" x14ac:dyDescent="0.3">
      <c r="B75" s="21"/>
      <c r="C75" s="58" t="s">
        <v>97</v>
      </c>
      <c r="D75" s="162"/>
      <c r="E75" s="162"/>
      <c r="F75" s="162"/>
      <c r="G75" s="162"/>
      <c r="H75" s="162"/>
      <c r="J75" s="162"/>
      <c r="K75" s="162"/>
      <c r="L75" s="163"/>
    </row>
    <row r="76" spans="2:12" s="1" customFormat="1" ht="22.5" customHeight="1" x14ac:dyDescent="0.3">
      <c r="B76" s="34"/>
      <c r="C76" s="56"/>
      <c r="D76" s="56"/>
      <c r="E76" s="387" t="s">
        <v>98</v>
      </c>
      <c r="F76" s="367"/>
      <c r="G76" s="367"/>
      <c r="H76" s="367"/>
      <c r="I76" s="161"/>
      <c r="J76" s="56"/>
      <c r="K76" s="56"/>
      <c r="L76" s="54"/>
    </row>
    <row r="77" spans="2:12" s="1" customFormat="1" ht="14.45" customHeight="1" x14ac:dyDescent="0.3">
      <c r="B77" s="34"/>
      <c r="C77" s="58" t="s">
        <v>99</v>
      </c>
      <c r="D77" s="56"/>
      <c r="E77" s="56"/>
      <c r="F77" s="56"/>
      <c r="G77" s="56"/>
      <c r="H77" s="56"/>
      <c r="I77" s="161"/>
      <c r="J77" s="56"/>
      <c r="K77" s="56"/>
      <c r="L77" s="54"/>
    </row>
    <row r="78" spans="2:12" s="1" customFormat="1" ht="23.25" customHeight="1" x14ac:dyDescent="0.3">
      <c r="B78" s="34"/>
      <c r="C78" s="56"/>
      <c r="D78" s="56"/>
      <c r="E78" s="364" t="str">
        <f>E11</f>
        <v>03 - Silnoproudá a slaboproudá elektroinstalace</v>
      </c>
      <c r="F78" s="367"/>
      <c r="G78" s="367"/>
      <c r="H78" s="367"/>
      <c r="I78" s="161"/>
      <c r="J78" s="56"/>
      <c r="K78" s="56"/>
      <c r="L78" s="54"/>
    </row>
    <row r="79" spans="2:12" s="1" customFormat="1" ht="6.95" customHeight="1" x14ac:dyDescent="0.3">
      <c r="B79" s="34"/>
      <c r="C79" s="56"/>
      <c r="D79" s="56"/>
      <c r="E79" s="56"/>
      <c r="F79" s="56"/>
      <c r="G79" s="56"/>
      <c r="H79" s="56"/>
      <c r="I79" s="161"/>
      <c r="J79" s="56"/>
      <c r="K79" s="56"/>
      <c r="L79" s="54"/>
    </row>
    <row r="80" spans="2:12" s="1" customFormat="1" ht="18" customHeight="1" x14ac:dyDescent="0.3">
      <c r="B80" s="34"/>
      <c r="C80" s="58" t="s">
        <v>24</v>
      </c>
      <c r="D80" s="56"/>
      <c r="E80" s="56"/>
      <c r="F80" s="164" t="str">
        <f>F14</f>
        <v>objekt B, místnost č.357, 357a, 357b, 357c</v>
      </c>
      <c r="G80" s="56"/>
      <c r="H80" s="56"/>
      <c r="I80" s="165" t="s">
        <v>26</v>
      </c>
      <c r="J80" s="66" t="str">
        <f>IF(J14="","",J14)</f>
        <v>25.8.2016</v>
      </c>
      <c r="K80" s="56"/>
      <c r="L80" s="54"/>
    </row>
    <row r="81" spans="2:65" s="1" customFormat="1" ht="6.95" customHeight="1" x14ac:dyDescent="0.3">
      <c r="B81" s="34"/>
      <c r="C81" s="56"/>
      <c r="D81" s="56"/>
      <c r="E81" s="56"/>
      <c r="F81" s="56"/>
      <c r="G81" s="56"/>
      <c r="H81" s="56"/>
      <c r="I81" s="161"/>
      <c r="J81" s="56"/>
      <c r="K81" s="56"/>
      <c r="L81" s="54"/>
    </row>
    <row r="82" spans="2:65" s="1" customFormat="1" ht="15" x14ac:dyDescent="0.3">
      <c r="B82" s="34"/>
      <c r="C82" s="58" t="s">
        <v>29</v>
      </c>
      <c r="D82" s="56"/>
      <c r="E82" s="56"/>
      <c r="F82" s="164" t="str">
        <f>E17</f>
        <v>Ministerstvo financí České republiky</v>
      </c>
      <c r="G82" s="56"/>
      <c r="H82" s="56"/>
      <c r="I82" s="165" t="s">
        <v>36</v>
      </c>
      <c r="J82" s="164" t="str">
        <f>E23</f>
        <v>Ing. arch. Dalibor Hlaváček, Ph.D.</v>
      </c>
      <c r="K82" s="56"/>
      <c r="L82" s="54"/>
    </row>
    <row r="83" spans="2:65" s="1" customFormat="1" ht="14.45" customHeight="1" x14ac:dyDescent="0.3">
      <c r="B83" s="34"/>
      <c r="C83" s="58" t="s">
        <v>34</v>
      </c>
      <c r="D83" s="56"/>
      <c r="E83" s="56"/>
      <c r="F83" s="164" t="str">
        <f>IF(E20="","",E20)</f>
        <v/>
      </c>
      <c r="G83" s="56"/>
      <c r="H83" s="56"/>
      <c r="I83" s="161"/>
      <c r="J83" s="56"/>
      <c r="K83" s="56"/>
      <c r="L83" s="54"/>
    </row>
    <row r="84" spans="2:65" s="1" customFormat="1" ht="10.35" customHeight="1" x14ac:dyDescent="0.3">
      <c r="B84" s="34"/>
      <c r="C84" s="56"/>
      <c r="D84" s="56"/>
      <c r="E84" s="56"/>
      <c r="F84" s="56"/>
      <c r="G84" s="56"/>
      <c r="H84" s="56"/>
      <c r="I84" s="161"/>
      <c r="J84" s="56"/>
      <c r="K84" s="56"/>
      <c r="L84" s="54"/>
    </row>
    <row r="85" spans="2:65" s="10" customFormat="1" ht="29.25" customHeight="1" x14ac:dyDescent="0.3">
      <c r="B85" s="166"/>
      <c r="C85" s="167" t="s">
        <v>120</v>
      </c>
      <c r="D85" s="168" t="s">
        <v>60</v>
      </c>
      <c r="E85" s="168" t="s">
        <v>56</v>
      </c>
      <c r="F85" s="168" t="s">
        <v>121</v>
      </c>
      <c r="G85" s="168" t="s">
        <v>122</v>
      </c>
      <c r="H85" s="168" t="s">
        <v>123</v>
      </c>
      <c r="I85" s="169" t="s">
        <v>124</v>
      </c>
      <c r="J85" s="168" t="s">
        <v>103</v>
      </c>
      <c r="K85" s="170" t="s">
        <v>125</v>
      </c>
      <c r="L85" s="171"/>
      <c r="M85" s="75" t="s">
        <v>126</v>
      </c>
      <c r="N85" s="76" t="s">
        <v>45</v>
      </c>
      <c r="O85" s="76" t="s">
        <v>127</v>
      </c>
      <c r="P85" s="76" t="s">
        <v>128</v>
      </c>
      <c r="Q85" s="76" t="s">
        <v>129</v>
      </c>
      <c r="R85" s="76" t="s">
        <v>130</v>
      </c>
      <c r="S85" s="76" t="s">
        <v>131</v>
      </c>
      <c r="T85" s="77" t="s">
        <v>132</v>
      </c>
    </row>
    <row r="86" spans="2:65" s="1" customFormat="1" ht="29.25" customHeight="1" x14ac:dyDescent="0.35">
      <c r="B86" s="34"/>
      <c r="C86" s="81" t="s">
        <v>104</v>
      </c>
      <c r="D86" s="56"/>
      <c r="E86" s="56"/>
      <c r="F86" s="56"/>
      <c r="G86" s="56"/>
      <c r="H86" s="56"/>
      <c r="I86" s="161"/>
      <c r="J86" s="172">
        <f>BK86</f>
        <v>0</v>
      </c>
      <c r="K86" s="56"/>
      <c r="L86" s="54"/>
      <c r="M86" s="78"/>
      <c r="N86" s="79"/>
      <c r="O86" s="79"/>
      <c r="P86" s="173">
        <f>P87+P98+P163+P170</f>
        <v>0</v>
      </c>
      <c r="Q86" s="79"/>
      <c r="R86" s="173">
        <f>R87+R98+R163+R170</f>
        <v>0</v>
      </c>
      <c r="S86" s="79"/>
      <c r="T86" s="174">
        <f>T87+T98+T163+T170</f>
        <v>0</v>
      </c>
      <c r="AT86" s="17" t="s">
        <v>74</v>
      </c>
      <c r="AU86" s="17" t="s">
        <v>105</v>
      </c>
      <c r="BK86" s="175">
        <f>BK87+BK98+BK163+BK170</f>
        <v>0</v>
      </c>
    </row>
    <row r="87" spans="2:65" s="11" customFormat="1" ht="37.35" customHeight="1" x14ac:dyDescent="0.35">
      <c r="B87" s="176"/>
      <c r="C87" s="177"/>
      <c r="D87" s="190" t="s">
        <v>74</v>
      </c>
      <c r="E87" s="250" t="s">
        <v>809</v>
      </c>
      <c r="F87" s="250" t="s">
        <v>810</v>
      </c>
      <c r="G87" s="177"/>
      <c r="H87" s="177"/>
      <c r="I87" s="180"/>
      <c r="J87" s="251">
        <f>BK87</f>
        <v>0</v>
      </c>
      <c r="K87" s="177"/>
      <c r="L87" s="182"/>
      <c r="M87" s="183"/>
      <c r="N87" s="184"/>
      <c r="O87" s="184"/>
      <c r="P87" s="185">
        <f>SUM(P88:P97)</f>
        <v>0</v>
      </c>
      <c r="Q87" s="184"/>
      <c r="R87" s="185">
        <f>SUM(R88:R97)</f>
        <v>0</v>
      </c>
      <c r="S87" s="184"/>
      <c r="T87" s="186">
        <f>SUM(T88:T97)</f>
        <v>0</v>
      </c>
      <c r="AR87" s="187" t="s">
        <v>81</v>
      </c>
      <c r="AT87" s="188" t="s">
        <v>74</v>
      </c>
      <c r="AU87" s="188" t="s">
        <v>75</v>
      </c>
      <c r="AY87" s="187" t="s">
        <v>135</v>
      </c>
      <c r="BK87" s="189">
        <f>SUM(BK88:BK97)</f>
        <v>0</v>
      </c>
    </row>
    <row r="88" spans="2:65" s="1" customFormat="1" ht="22.5" customHeight="1" x14ac:dyDescent="0.3">
      <c r="B88" s="34"/>
      <c r="C88" s="193" t="s">
        <v>23</v>
      </c>
      <c r="D88" s="193" t="s">
        <v>138</v>
      </c>
      <c r="E88" s="194" t="s">
        <v>811</v>
      </c>
      <c r="F88" s="195" t="s">
        <v>812</v>
      </c>
      <c r="G88" s="196" t="s">
        <v>587</v>
      </c>
      <c r="H88" s="197">
        <v>1</v>
      </c>
      <c r="I88" s="198"/>
      <c r="J88" s="199">
        <f>ROUND(I88*H88,2)</f>
        <v>0</v>
      </c>
      <c r="K88" s="195" t="s">
        <v>31</v>
      </c>
      <c r="L88" s="54"/>
      <c r="M88" s="200" t="s">
        <v>31</v>
      </c>
      <c r="N88" s="201" t="s">
        <v>46</v>
      </c>
      <c r="O88" s="35"/>
      <c r="P88" s="202">
        <f>O88*H88</f>
        <v>0</v>
      </c>
      <c r="Q88" s="202">
        <v>0</v>
      </c>
      <c r="R88" s="202">
        <f>Q88*H88</f>
        <v>0</v>
      </c>
      <c r="S88" s="202">
        <v>0</v>
      </c>
      <c r="T88" s="203">
        <f>S88*H88</f>
        <v>0</v>
      </c>
      <c r="AR88" s="17" t="s">
        <v>250</v>
      </c>
      <c r="AT88" s="17" t="s">
        <v>138</v>
      </c>
      <c r="AU88" s="17" t="s">
        <v>23</v>
      </c>
      <c r="AY88" s="17" t="s">
        <v>135</v>
      </c>
      <c r="BE88" s="204">
        <f>IF(N88="základní",J88,0)</f>
        <v>0</v>
      </c>
      <c r="BF88" s="204">
        <f>IF(N88="snížená",J88,0)</f>
        <v>0</v>
      </c>
      <c r="BG88" s="204">
        <f>IF(N88="zákl. přenesená",J88,0)</f>
        <v>0</v>
      </c>
      <c r="BH88" s="204">
        <f>IF(N88="sníž. přenesená",J88,0)</f>
        <v>0</v>
      </c>
      <c r="BI88" s="204">
        <f>IF(N88="nulová",J88,0)</f>
        <v>0</v>
      </c>
      <c r="BJ88" s="17" t="s">
        <v>23</v>
      </c>
      <c r="BK88" s="204">
        <f>ROUND(I88*H88,2)</f>
        <v>0</v>
      </c>
      <c r="BL88" s="17" t="s">
        <v>250</v>
      </c>
      <c r="BM88" s="17" t="s">
        <v>813</v>
      </c>
    </row>
    <row r="89" spans="2:65" s="1" customFormat="1" x14ac:dyDescent="0.3">
      <c r="B89" s="34"/>
      <c r="C89" s="56"/>
      <c r="D89" s="219" t="s">
        <v>145</v>
      </c>
      <c r="E89" s="56"/>
      <c r="F89" s="223" t="s">
        <v>812</v>
      </c>
      <c r="G89" s="56"/>
      <c r="H89" s="56"/>
      <c r="I89" s="161"/>
      <c r="J89" s="56"/>
      <c r="K89" s="56"/>
      <c r="L89" s="54"/>
      <c r="M89" s="71"/>
      <c r="N89" s="35"/>
      <c r="O89" s="35"/>
      <c r="P89" s="35"/>
      <c r="Q89" s="35"/>
      <c r="R89" s="35"/>
      <c r="S89" s="35"/>
      <c r="T89" s="72"/>
      <c r="AT89" s="17" t="s">
        <v>145</v>
      </c>
      <c r="AU89" s="17" t="s">
        <v>23</v>
      </c>
    </row>
    <row r="90" spans="2:65" s="1" customFormat="1" ht="22.5" customHeight="1" x14ac:dyDescent="0.3">
      <c r="B90" s="34"/>
      <c r="C90" s="193" t="s">
        <v>81</v>
      </c>
      <c r="D90" s="193" t="s">
        <v>138</v>
      </c>
      <c r="E90" s="194" t="s">
        <v>814</v>
      </c>
      <c r="F90" s="195" t="s">
        <v>815</v>
      </c>
      <c r="G90" s="196" t="s">
        <v>587</v>
      </c>
      <c r="H90" s="197">
        <v>1</v>
      </c>
      <c r="I90" s="198"/>
      <c r="J90" s="199">
        <f>ROUND(I90*H90,2)</f>
        <v>0</v>
      </c>
      <c r="K90" s="195" t="s">
        <v>31</v>
      </c>
      <c r="L90" s="54"/>
      <c r="M90" s="200" t="s">
        <v>31</v>
      </c>
      <c r="N90" s="201" t="s">
        <v>46</v>
      </c>
      <c r="O90" s="35"/>
      <c r="P90" s="202">
        <f>O90*H90</f>
        <v>0</v>
      </c>
      <c r="Q90" s="202">
        <v>0</v>
      </c>
      <c r="R90" s="202">
        <f>Q90*H90</f>
        <v>0</v>
      </c>
      <c r="S90" s="202">
        <v>0</v>
      </c>
      <c r="T90" s="203">
        <f>S90*H90</f>
        <v>0</v>
      </c>
      <c r="AR90" s="17" t="s">
        <v>250</v>
      </c>
      <c r="AT90" s="17" t="s">
        <v>138</v>
      </c>
      <c r="AU90" s="17" t="s">
        <v>23</v>
      </c>
      <c r="AY90" s="17" t="s">
        <v>135</v>
      </c>
      <c r="BE90" s="204">
        <f>IF(N90="základní",J90,0)</f>
        <v>0</v>
      </c>
      <c r="BF90" s="204">
        <f>IF(N90="snížená",J90,0)</f>
        <v>0</v>
      </c>
      <c r="BG90" s="204">
        <f>IF(N90="zákl. přenesená",J90,0)</f>
        <v>0</v>
      </c>
      <c r="BH90" s="204">
        <f>IF(N90="sníž. přenesená",J90,0)</f>
        <v>0</v>
      </c>
      <c r="BI90" s="204">
        <f>IF(N90="nulová",J90,0)</f>
        <v>0</v>
      </c>
      <c r="BJ90" s="17" t="s">
        <v>23</v>
      </c>
      <c r="BK90" s="204">
        <f>ROUND(I90*H90,2)</f>
        <v>0</v>
      </c>
      <c r="BL90" s="17" t="s">
        <v>250</v>
      </c>
      <c r="BM90" s="17" t="s">
        <v>816</v>
      </c>
    </row>
    <row r="91" spans="2:65" s="1" customFormat="1" x14ac:dyDescent="0.3">
      <c r="B91" s="34"/>
      <c r="C91" s="56"/>
      <c r="D91" s="219" t="s">
        <v>145</v>
      </c>
      <c r="E91" s="56"/>
      <c r="F91" s="223" t="s">
        <v>815</v>
      </c>
      <c r="G91" s="56"/>
      <c r="H91" s="56"/>
      <c r="I91" s="161"/>
      <c r="J91" s="56"/>
      <c r="K91" s="56"/>
      <c r="L91" s="54"/>
      <c r="M91" s="71"/>
      <c r="N91" s="35"/>
      <c r="O91" s="35"/>
      <c r="P91" s="35"/>
      <c r="Q91" s="35"/>
      <c r="R91" s="35"/>
      <c r="S91" s="35"/>
      <c r="T91" s="72"/>
      <c r="AT91" s="17" t="s">
        <v>145</v>
      </c>
      <c r="AU91" s="17" t="s">
        <v>23</v>
      </c>
    </row>
    <row r="92" spans="2:65" s="1" customFormat="1" ht="22.5" customHeight="1" x14ac:dyDescent="0.3">
      <c r="B92" s="34"/>
      <c r="C92" s="193" t="s">
        <v>171</v>
      </c>
      <c r="D92" s="193" t="s">
        <v>138</v>
      </c>
      <c r="E92" s="194" t="s">
        <v>817</v>
      </c>
      <c r="F92" s="195" t="s">
        <v>818</v>
      </c>
      <c r="G92" s="196" t="s">
        <v>587</v>
      </c>
      <c r="H92" s="197">
        <v>11</v>
      </c>
      <c r="I92" s="198"/>
      <c r="J92" s="199">
        <f>ROUND(I92*H92,2)</f>
        <v>0</v>
      </c>
      <c r="K92" s="195" t="s">
        <v>31</v>
      </c>
      <c r="L92" s="54"/>
      <c r="M92" s="200" t="s">
        <v>31</v>
      </c>
      <c r="N92" s="201" t="s">
        <v>46</v>
      </c>
      <c r="O92" s="35"/>
      <c r="P92" s="202">
        <f>O92*H92</f>
        <v>0</v>
      </c>
      <c r="Q92" s="202">
        <v>0</v>
      </c>
      <c r="R92" s="202">
        <f>Q92*H92</f>
        <v>0</v>
      </c>
      <c r="S92" s="202">
        <v>0</v>
      </c>
      <c r="T92" s="203">
        <f>S92*H92</f>
        <v>0</v>
      </c>
      <c r="AR92" s="17" t="s">
        <v>250</v>
      </c>
      <c r="AT92" s="17" t="s">
        <v>138</v>
      </c>
      <c r="AU92" s="17" t="s">
        <v>23</v>
      </c>
      <c r="AY92" s="17" t="s">
        <v>135</v>
      </c>
      <c r="BE92" s="204">
        <f>IF(N92="základní",J92,0)</f>
        <v>0</v>
      </c>
      <c r="BF92" s="204">
        <f>IF(N92="snížená",J92,0)</f>
        <v>0</v>
      </c>
      <c r="BG92" s="204">
        <f>IF(N92="zákl. přenesená",J92,0)</f>
        <v>0</v>
      </c>
      <c r="BH92" s="204">
        <f>IF(N92="sníž. přenesená",J92,0)</f>
        <v>0</v>
      </c>
      <c r="BI92" s="204">
        <f>IF(N92="nulová",J92,0)</f>
        <v>0</v>
      </c>
      <c r="BJ92" s="17" t="s">
        <v>23</v>
      </c>
      <c r="BK92" s="204">
        <f>ROUND(I92*H92,2)</f>
        <v>0</v>
      </c>
      <c r="BL92" s="17" t="s">
        <v>250</v>
      </c>
      <c r="BM92" s="17" t="s">
        <v>819</v>
      </c>
    </row>
    <row r="93" spans="2:65" s="1" customFormat="1" x14ac:dyDescent="0.3">
      <c r="B93" s="34"/>
      <c r="C93" s="56"/>
      <c r="D93" s="219" t="s">
        <v>145</v>
      </c>
      <c r="E93" s="56"/>
      <c r="F93" s="223" t="s">
        <v>818</v>
      </c>
      <c r="G93" s="56"/>
      <c r="H93" s="56"/>
      <c r="I93" s="161"/>
      <c r="J93" s="56"/>
      <c r="K93" s="56"/>
      <c r="L93" s="54"/>
      <c r="M93" s="71"/>
      <c r="N93" s="35"/>
      <c r="O93" s="35"/>
      <c r="P93" s="35"/>
      <c r="Q93" s="35"/>
      <c r="R93" s="35"/>
      <c r="S93" s="35"/>
      <c r="T93" s="72"/>
      <c r="AT93" s="17" t="s">
        <v>145</v>
      </c>
      <c r="AU93" s="17" t="s">
        <v>23</v>
      </c>
    </row>
    <row r="94" spans="2:65" s="1" customFormat="1" ht="22.5" customHeight="1" x14ac:dyDescent="0.3">
      <c r="B94" s="34"/>
      <c r="C94" s="193" t="s">
        <v>143</v>
      </c>
      <c r="D94" s="193" t="s">
        <v>138</v>
      </c>
      <c r="E94" s="194" t="s">
        <v>820</v>
      </c>
      <c r="F94" s="195" t="s">
        <v>821</v>
      </c>
      <c r="G94" s="196" t="s">
        <v>441</v>
      </c>
      <c r="H94" s="197">
        <v>800</v>
      </c>
      <c r="I94" s="198"/>
      <c r="J94" s="199">
        <f>ROUND(I94*H94,2)</f>
        <v>0</v>
      </c>
      <c r="K94" s="195" t="s">
        <v>31</v>
      </c>
      <c r="L94" s="54"/>
      <c r="M94" s="200" t="s">
        <v>31</v>
      </c>
      <c r="N94" s="201" t="s">
        <v>46</v>
      </c>
      <c r="O94" s="35"/>
      <c r="P94" s="202">
        <f>O94*H94</f>
        <v>0</v>
      </c>
      <c r="Q94" s="202">
        <v>0</v>
      </c>
      <c r="R94" s="202">
        <f>Q94*H94</f>
        <v>0</v>
      </c>
      <c r="S94" s="202">
        <v>0</v>
      </c>
      <c r="T94" s="203">
        <f>S94*H94</f>
        <v>0</v>
      </c>
      <c r="AR94" s="17" t="s">
        <v>250</v>
      </c>
      <c r="AT94" s="17" t="s">
        <v>138</v>
      </c>
      <c r="AU94" s="17" t="s">
        <v>23</v>
      </c>
      <c r="AY94" s="17" t="s">
        <v>135</v>
      </c>
      <c r="BE94" s="204">
        <f>IF(N94="základní",J94,0)</f>
        <v>0</v>
      </c>
      <c r="BF94" s="204">
        <f>IF(N94="snížená",J94,0)</f>
        <v>0</v>
      </c>
      <c r="BG94" s="204">
        <f>IF(N94="zákl. přenesená",J94,0)</f>
        <v>0</v>
      </c>
      <c r="BH94" s="204">
        <f>IF(N94="sníž. přenesená",J94,0)</f>
        <v>0</v>
      </c>
      <c r="BI94" s="204">
        <f>IF(N94="nulová",J94,0)</f>
        <v>0</v>
      </c>
      <c r="BJ94" s="17" t="s">
        <v>23</v>
      </c>
      <c r="BK94" s="204">
        <f>ROUND(I94*H94,2)</f>
        <v>0</v>
      </c>
      <c r="BL94" s="17" t="s">
        <v>250</v>
      </c>
      <c r="BM94" s="17" t="s">
        <v>822</v>
      </c>
    </row>
    <row r="95" spans="2:65" s="1" customFormat="1" x14ac:dyDescent="0.3">
      <c r="B95" s="34"/>
      <c r="C95" s="56"/>
      <c r="D95" s="219" t="s">
        <v>145</v>
      </c>
      <c r="E95" s="56"/>
      <c r="F95" s="223" t="s">
        <v>821</v>
      </c>
      <c r="G95" s="56"/>
      <c r="H95" s="56"/>
      <c r="I95" s="161"/>
      <c r="J95" s="56"/>
      <c r="K95" s="56"/>
      <c r="L95" s="54"/>
      <c r="M95" s="71"/>
      <c r="N95" s="35"/>
      <c r="O95" s="35"/>
      <c r="P95" s="35"/>
      <c r="Q95" s="35"/>
      <c r="R95" s="35"/>
      <c r="S95" s="35"/>
      <c r="T95" s="72"/>
      <c r="AT95" s="17" t="s">
        <v>145</v>
      </c>
      <c r="AU95" s="17" t="s">
        <v>23</v>
      </c>
    </row>
    <row r="96" spans="2:65" s="1" customFormat="1" ht="22.5" customHeight="1" x14ac:dyDescent="0.3">
      <c r="B96" s="34"/>
      <c r="C96" s="193" t="s">
        <v>183</v>
      </c>
      <c r="D96" s="193" t="s">
        <v>138</v>
      </c>
      <c r="E96" s="194" t="s">
        <v>823</v>
      </c>
      <c r="F96" s="195" t="s">
        <v>824</v>
      </c>
      <c r="G96" s="196" t="s">
        <v>825</v>
      </c>
      <c r="H96" s="197">
        <v>1</v>
      </c>
      <c r="I96" s="198"/>
      <c r="J96" s="199">
        <f>ROUND(I96*H96,2)</f>
        <v>0</v>
      </c>
      <c r="K96" s="195" t="s">
        <v>31</v>
      </c>
      <c r="L96" s="54"/>
      <c r="M96" s="200" t="s">
        <v>31</v>
      </c>
      <c r="N96" s="201" t="s">
        <v>46</v>
      </c>
      <c r="O96" s="35"/>
      <c r="P96" s="202">
        <f>O96*H96</f>
        <v>0</v>
      </c>
      <c r="Q96" s="202">
        <v>0</v>
      </c>
      <c r="R96" s="202">
        <f>Q96*H96</f>
        <v>0</v>
      </c>
      <c r="S96" s="202">
        <v>0</v>
      </c>
      <c r="T96" s="203">
        <f>S96*H96</f>
        <v>0</v>
      </c>
      <c r="AR96" s="17" t="s">
        <v>250</v>
      </c>
      <c r="AT96" s="17" t="s">
        <v>138</v>
      </c>
      <c r="AU96" s="17" t="s">
        <v>23</v>
      </c>
      <c r="AY96" s="17" t="s">
        <v>135</v>
      </c>
      <c r="BE96" s="204">
        <f>IF(N96="základní",J96,0)</f>
        <v>0</v>
      </c>
      <c r="BF96" s="204">
        <f>IF(N96="snížená",J96,0)</f>
        <v>0</v>
      </c>
      <c r="BG96" s="204">
        <f>IF(N96="zákl. přenesená",J96,0)</f>
        <v>0</v>
      </c>
      <c r="BH96" s="204">
        <f>IF(N96="sníž. přenesená",J96,0)</f>
        <v>0</v>
      </c>
      <c r="BI96" s="204">
        <f>IF(N96="nulová",J96,0)</f>
        <v>0</v>
      </c>
      <c r="BJ96" s="17" t="s">
        <v>23</v>
      </c>
      <c r="BK96" s="204">
        <f>ROUND(I96*H96,2)</f>
        <v>0</v>
      </c>
      <c r="BL96" s="17" t="s">
        <v>250</v>
      </c>
      <c r="BM96" s="17" t="s">
        <v>826</v>
      </c>
    </row>
    <row r="97" spans="2:65" s="1" customFormat="1" x14ac:dyDescent="0.3">
      <c r="B97" s="34"/>
      <c r="C97" s="56"/>
      <c r="D97" s="205" t="s">
        <v>145</v>
      </c>
      <c r="E97" s="56"/>
      <c r="F97" s="206" t="s">
        <v>824</v>
      </c>
      <c r="G97" s="56"/>
      <c r="H97" s="56"/>
      <c r="I97" s="161"/>
      <c r="J97" s="56"/>
      <c r="K97" s="56"/>
      <c r="L97" s="54"/>
      <c r="M97" s="71"/>
      <c r="N97" s="35"/>
      <c r="O97" s="35"/>
      <c r="P97" s="35"/>
      <c r="Q97" s="35"/>
      <c r="R97" s="35"/>
      <c r="S97" s="35"/>
      <c r="T97" s="72"/>
      <c r="AT97" s="17" t="s">
        <v>145</v>
      </c>
      <c r="AU97" s="17" t="s">
        <v>23</v>
      </c>
    </row>
    <row r="98" spans="2:65" s="11" customFormat="1" ht="37.35" customHeight="1" x14ac:dyDescent="0.35">
      <c r="B98" s="176"/>
      <c r="C98" s="177"/>
      <c r="D98" s="190" t="s">
        <v>74</v>
      </c>
      <c r="E98" s="250" t="s">
        <v>827</v>
      </c>
      <c r="F98" s="250" t="s">
        <v>828</v>
      </c>
      <c r="G98" s="177"/>
      <c r="H98" s="177"/>
      <c r="I98" s="180"/>
      <c r="J98" s="251">
        <f>BK98</f>
        <v>0</v>
      </c>
      <c r="K98" s="177"/>
      <c r="L98" s="182"/>
      <c r="M98" s="183"/>
      <c r="N98" s="184"/>
      <c r="O98" s="184"/>
      <c r="P98" s="185">
        <f>SUM(P99:P162)</f>
        <v>0</v>
      </c>
      <c r="Q98" s="184"/>
      <c r="R98" s="185">
        <f>SUM(R99:R162)</f>
        <v>0</v>
      </c>
      <c r="S98" s="184"/>
      <c r="T98" s="186">
        <f>SUM(T99:T162)</f>
        <v>0</v>
      </c>
      <c r="AR98" s="187" t="s">
        <v>81</v>
      </c>
      <c r="AT98" s="188" t="s">
        <v>74</v>
      </c>
      <c r="AU98" s="188" t="s">
        <v>75</v>
      </c>
      <c r="AY98" s="187" t="s">
        <v>135</v>
      </c>
      <c r="BK98" s="189">
        <f>SUM(BK99:BK162)</f>
        <v>0</v>
      </c>
    </row>
    <row r="99" spans="2:65" s="1" customFormat="1" ht="22.5" customHeight="1" x14ac:dyDescent="0.3">
      <c r="B99" s="34"/>
      <c r="C99" s="193" t="s">
        <v>136</v>
      </c>
      <c r="D99" s="193" t="s">
        <v>138</v>
      </c>
      <c r="E99" s="194" t="s">
        <v>829</v>
      </c>
      <c r="F99" s="195" t="s">
        <v>830</v>
      </c>
      <c r="G99" s="196" t="s">
        <v>831</v>
      </c>
      <c r="H99" s="197">
        <v>56</v>
      </c>
      <c r="I99" s="198"/>
      <c r="J99" s="199">
        <f>ROUND(I99*H99,2)</f>
        <v>0</v>
      </c>
      <c r="K99" s="195" t="s">
        <v>31</v>
      </c>
      <c r="L99" s="54"/>
      <c r="M99" s="200" t="s">
        <v>31</v>
      </c>
      <c r="N99" s="201" t="s">
        <v>46</v>
      </c>
      <c r="O99" s="35"/>
      <c r="P99" s="202">
        <f>O99*H99</f>
        <v>0</v>
      </c>
      <c r="Q99" s="202">
        <v>0</v>
      </c>
      <c r="R99" s="202">
        <f>Q99*H99</f>
        <v>0</v>
      </c>
      <c r="S99" s="202">
        <v>0</v>
      </c>
      <c r="T99" s="203">
        <f>S99*H99</f>
        <v>0</v>
      </c>
      <c r="AR99" s="17" t="s">
        <v>250</v>
      </c>
      <c r="AT99" s="17" t="s">
        <v>138</v>
      </c>
      <c r="AU99" s="17" t="s">
        <v>23</v>
      </c>
      <c r="AY99" s="17" t="s">
        <v>135</v>
      </c>
      <c r="BE99" s="204">
        <f>IF(N99="základní",J99,0)</f>
        <v>0</v>
      </c>
      <c r="BF99" s="204">
        <f>IF(N99="snížená",J99,0)</f>
        <v>0</v>
      </c>
      <c r="BG99" s="204">
        <f>IF(N99="zákl. přenesená",J99,0)</f>
        <v>0</v>
      </c>
      <c r="BH99" s="204">
        <f>IF(N99="sníž. přenesená",J99,0)</f>
        <v>0</v>
      </c>
      <c r="BI99" s="204">
        <f>IF(N99="nulová",J99,0)</f>
        <v>0</v>
      </c>
      <c r="BJ99" s="17" t="s">
        <v>23</v>
      </c>
      <c r="BK99" s="204">
        <f>ROUND(I99*H99,2)</f>
        <v>0</v>
      </c>
      <c r="BL99" s="17" t="s">
        <v>250</v>
      </c>
      <c r="BM99" s="17" t="s">
        <v>832</v>
      </c>
    </row>
    <row r="100" spans="2:65" s="1" customFormat="1" x14ac:dyDescent="0.3">
      <c r="B100" s="34"/>
      <c r="C100" s="56"/>
      <c r="D100" s="219" t="s">
        <v>145</v>
      </c>
      <c r="E100" s="56"/>
      <c r="F100" s="223" t="s">
        <v>830</v>
      </c>
      <c r="G100" s="56"/>
      <c r="H100" s="56"/>
      <c r="I100" s="161"/>
      <c r="J100" s="56"/>
      <c r="K100" s="56"/>
      <c r="L100" s="54"/>
      <c r="M100" s="71"/>
      <c r="N100" s="35"/>
      <c r="O100" s="35"/>
      <c r="P100" s="35"/>
      <c r="Q100" s="35"/>
      <c r="R100" s="35"/>
      <c r="S100" s="35"/>
      <c r="T100" s="72"/>
      <c r="AT100" s="17" t="s">
        <v>145</v>
      </c>
      <c r="AU100" s="17" t="s">
        <v>23</v>
      </c>
    </row>
    <row r="101" spans="2:65" s="1" customFormat="1" ht="22.5" customHeight="1" x14ac:dyDescent="0.3">
      <c r="B101" s="34"/>
      <c r="C101" s="193" t="s">
        <v>197</v>
      </c>
      <c r="D101" s="193" t="s">
        <v>138</v>
      </c>
      <c r="E101" s="194" t="s">
        <v>833</v>
      </c>
      <c r="F101" s="195" t="s">
        <v>834</v>
      </c>
      <c r="G101" s="196" t="s">
        <v>831</v>
      </c>
      <c r="H101" s="197">
        <v>4</v>
      </c>
      <c r="I101" s="198"/>
      <c r="J101" s="199">
        <f>ROUND(I101*H101,2)</f>
        <v>0</v>
      </c>
      <c r="K101" s="195" t="s">
        <v>31</v>
      </c>
      <c r="L101" s="54"/>
      <c r="M101" s="200" t="s">
        <v>31</v>
      </c>
      <c r="N101" s="201" t="s">
        <v>46</v>
      </c>
      <c r="O101" s="35"/>
      <c r="P101" s="202">
        <f>O101*H101</f>
        <v>0</v>
      </c>
      <c r="Q101" s="202">
        <v>0</v>
      </c>
      <c r="R101" s="202">
        <f>Q101*H101</f>
        <v>0</v>
      </c>
      <c r="S101" s="202">
        <v>0</v>
      </c>
      <c r="T101" s="203">
        <f>S101*H101</f>
        <v>0</v>
      </c>
      <c r="AR101" s="17" t="s">
        <v>250</v>
      </c>
      <c r="AT101" s="17" t="s">
        <v>138</v>
      </c>
      <c r="AU101" s="17" t="s">
        <v>23</v>
      </c>
      <c r="AY101" s="17" t="s">
        <v>135</v>
      </c>
      <c r="BE101" s="204">
        <f>IF(N101="základní",J101,0)</f>
        <v>0</v>
      </c>
      <c r="BF101" s="204">
        <f>IF(N101="snížená",J101,0)</f>
        <v>0</v>
      </c>
      <c r="BG101" s="204">
        <f>IF(N101="zákl. přenesená",J101,0)</f>
        <v>0</v>
      </c>
      <c r="BH101" s="204">
        <f>IF(N101="sníž. přenesená",J101,0)</f>
        <v>0</v>
      </c>
      <c r="BI101" s="204">
        <f>IF(N101="nulová",J101,0)</f>
        <v>0</v>
      </c>
      <c r="BJ101" s="17" t="s">
        <v>23</v>
      </c>
      <c r="BK101" s="204">
        <f>ROUND(I101*H101,2)</f>
        <v>0</v>
      </c>
      <c r="BL101" s="17" t="s">
        <v>250</v>
      </c>
      <c r="BM101" s="17" t="s">
        <v>835</v>
      </c>
    </row>
    <row r="102" spans="2:65" s="1" customFormat="1" x14ac:dyDescent="0.3">
      <c r="B102" s="34"/>
      <c r="C102" s="56"/>
      <c r="D102" s="219" t="s">
        <v>145</v>
      </c>
      <c r="E102" s="56"/>
      <c r="F102" s="223" t="s">
        <v>834</v>
      </c>
      <c r="G102" s="56"/>
      <c r="H102" s="56"/>
      <c r="I102" s="161"/>
      <c r="J102" s="56"/>
      <c r="K102" s="56"/>
      <c r="L102" s="54"/>
      <c r="M102" s="71"/>
      <c r="N102" s="35"/>
      <c r="O102" s="35"/>
      <c r="P102" s="35"/>
      <c r="Q102" s="35"/>
      <c r="R102" s="35"/>
      <c r="S102" s="35"/>
      <c r="T102" s="72"/>
      <c r="AT102" s="17" t="s">
        <v>145</v>
      </c>
      <c r="AU102" s="17" t="s">
        <v>23</v>
      </c>
    </row>
    <row r="103" spans="2:65" s="1" customFormat="1" ht="22.5" customHeight="1" x14ac:dyDescent="0.3">
      <c r="B103" s="34"/>
      <c r="C103" s="193" t="s">
        <v>204</v>
      </c>
      <c r="D103" s="193" t="s">
        <v>138</v>
      </c>
      <c r="E103" s="194" t="s">
        <v>836</v>
      </c>
      <c r="F103" s="195" t="s">
        <v>837</v>
      </c>
      <c r="G103" s="196" t="s">
        <v>831</v>
      </c>
      <c r="H103" s="197">
        <v>2</v>
      </c>
      <c r="I103" s="198"/>
      <c r="J103" s="199">
        <f>ROUND(I103*H103,2)</f>
        <v>0</v>
      </c>
      <c r="K103" s="195" t="s">
        <v>31</v>
      </c>
      <c r="L103" s="54"/>
      <c r="M103" s="200" t="s">
        <v>31</v>
      </c>
      <c r="N103" s="201" t="s">
        <v>46</v>
      </c>
      <c r="O103" s="35"/>
      <c r="P103" s="202">
        <f>O103*H103</f>
        <v>0</v>
      </c>
      <c r="Q103" s="202">
        <v>0</v>
      </c>
      <c r="R103" s="202">
        <f>Q103*H103</f>
        <v>0</v>
      </c>
      <c r="S103" s="202">
        <v>0</v>
      </c>
      <c r="T103" s="203">
        <f>S103*H103</f>
        <v>0</v>
      </c>
      <c r="AR103" s="17" t="s">
        <v>250</v>
      </c>
      <c r="AT103" s="17" t="s">
        <v>138</v>
      </c>
      <c r="AU103" s="17" t="s">
        <v>23</v>
      </c>
      <c r="AY103" s="17" t="s">
        <v>135</v>
      </c>
      <c r="BE103" s="204">
        <f>IF(N103="základní",J103,0)</f>
        <v>0</v>
      </c>
      <c r="BF103" s="204">
        <f>IF(N103="snížená",J103,0)</f>
        <v>0</v>
      </c>
      <c r="BG103" s="204">
        <f>IF(N103="zákl. přenesená",J103,0)</f>
        <v>0</v>
      </c>
      <c r="BH103" s="204">
        <f>IF(N103="sníž. přenesená",J103,0)</f>
        <v>0</v>
      </c>
      <c r="BI103" s="204">
        <f>IF(N103="nulová",J103,0)</f>
        <v>0</v>
      </c>
      <c r="BJ103" s="17" t="s">
        <v>23</v>
      </c>
      <c r="BK103" s="204">
        <f>ROUND(I103*H103,2)</f>
        <v>0</v>
      </c>
      <c r="BL103" s="17" t="s">
        <v>250</v>
      </c>
      <c r="BM103" s="17" t="s">
        <v>838</v>
      </c>
    </row>
    <row r="104" spans="2:65" s="1" customFormat="1" x14ac:dyDescent="0.3">
      <c r="B104" s="34"/>
      <c r="C104" s="56"/>
      <c r="D104" s="219" t="s">
        <v>145</v>
      </c>
      <c r="E104" s="56"/>
      <c r="F104" s="223" t="s">
        <v>837</v>
      </c>
      <c r="G104" s="56"/>
      <c r="H104" s="56"/>
      <c r="I104" s="161"/>
      <c r="J104" s="56"/>
      <c r="K104" s="56"/>
      <c r="L104" s="54"/>
      <c r="M104" s="71"/>
      <c r="N104" s="35"/>
      <c r="O104" s="35"/>
      <c r="P104" s="35"/>
      <c r="Q104" s="35"/>
      <c r="R104" s="35"/>
      <c r="S104" s="35"/>
      <c r="T104" s="72"/>
      <c r="AT104" s="17" t="s">
        <v>145</v>
      </c>
      <c r="AU104" s="17" t="s">
        <v>23</v>
      </c>
    </row>
    <row r="105" spans="2:65" s="1" customFormat="1" ht="22.5" customHeight="1" x14ac:dyDescent="0.3">
      <c r="B105" s="34"/>
      <c r="C105" s="193" t="s">
        <v>169</v>
      </c>
      <c r="D105" s="193" t="s">
        <v>138</v>
      </c>
      <c r="E105" s="194" t="s">
        <v>839</v>
      </c>
      <c r="F105" s="195" t="s">
        <v>840</v>
      </c>
      <c r="G105" s="196" t="s">
        <v>831</v>
      </c>
      <c r="H105" s="197">
        <v>4</v>
      </c>
      <c r="I105" s="198"/>
      <c r="J105" s="199">
        <f>ROUND(I105*H105,2)</f>
        <v>0</v>
      </c>
      <c r="K105" s="195" t="s">
        <v>31</v>
      </c>
      <c r="L105" s="54"/>
      <c r="M105" s="200" t="s">
        <v>31</v>
      </c>
      <c r="N105" s="201" t="s">
        <v>46</v>
      </c>
      <c r="O105" s="35"/>
      <c r="P105" s="202">
        <f>O105*H105</f>
        <v>0</v>
      </c>
      <c r="Q105" s="202">
        <v>0</v>
      </c>
      <c r="R105" s="202">
        <f>Q105*H105</f>
        <v>0</v>
      </c>
      <c r="S105" s="202">
        <v>0</v>
      </c>
      <c r="T105" s="203">
        <f>S105*H105</f>
        <v>0</v>
      </c>
      <c r="AR105" s="17" t="s">
        <v>250</v>
      </c>
      <c r="AT105" s="17" t="s">
        <v>138</v>
      </c>
      <c r="AU105" s="17" t="s">
        <v>23</v>
      </c>
      <c r="AY105" s="17" t="s">
        <v>135</v>
      </c>
      <c r="BE105" s="204">
        <f>IF(N105="základní",J105,0)</f>
        <v>0</v>
      </c>
      <c r="BF105" s="204">
        <f>IF(N105="snížená",J105,0)</f>
        <v>0</v>
      </c>
      <c r="BG105" s="204">
        <f>IF(N105="zákl. přenesená",J105,0)</f>
        <v>0</v>
      </c>
      <c r="BH105" s="204">
        <f>IF(N105="sníž. přenesená",J105,0)</f>
        <v>0</v>
      </c>
      <c r="BI105" s="204">
        <f>IF(N105="nulová",J105,0)</f>
        <v>0</v>
      </c>
      <c r="BJ105" s="17" t="s">
        <v>23</v>
      </c>
      <c r="BK105" s="204">
        <f>ROUND(I105*H105,2)</f>
        <v>0</v>
      </c>
      <c r="BL105" s="17" t="s">
        <v>250</v>
      </c>
      <c r="BM105" s="17" t="s">
        <v>841</v>
      </c>
    </row>
    <row r="106" spans="2:65" s="1" customFormat="1" x14ac:dyDescent="0.3">
      <c r="B106" s="34"/>
      <c r="C106" s="56"/>
      <c r="D106" s="219" t="s">
        <v>145</v>
      </c>
      <c r="E106" s="56"/>
      <c r="F106" s="223" t="s">
        <v>840</v>
      </c>
      <c r="G106" s="56"/>
      <c r="H106" s="56"/>
      <c r="I106" s="161"/>
      <c r="J106" s="56"/>
      <c r="K106" s="56"/>
      <c r="L106" s="54"/>
      <c r="M106" s="71"/>
      <c r="N106" s="35"/>
      <c r="O106" s="35"/>
      <c r="P106" s="35"/>
      <c r="Q106" s="35"/>
      <c r="R106" s="35"/>
      <c r="S106" s="35"/>
      <c r="T106" s="72"/>
      <c r="AT106" s="17" t="s">
        <v>145</v>
      </c>
      <c r="AU106" s="17" t="s">
        <v>23</v>
      </c>
    </row>
    <row r="107" spans="2:65" s="1" customFormat="1" ht="22.5" customHeight="1" x14ac:dyDescent="0.3">
      <c r="B107" s="34"/>
      <c r="C107" s="193" t="s">
        <v>28</v>
      </c>
      <c r="D107" s="193" t="s">
        <v>138</v>
      </c>
      <c r="E107" s="194" t="s">
        <v>842</v>
      </c>
      <c r="F107" s="195" t="s">
        <v>843</v>
      </c>
      <c r="G107" s="196" t="s">
        <v>831</v>
      </c>
      <c r="H107" s="197">
        <v>9</v>
      </c>
      <c r="I107" s="198"/>
      <c r="J107" s="199">
        <f>ROUND(I107*H107,2)</f>
        <v>0</v>
      </c>
      <c r="K107" s="195" t="s">
        <v>31</v>
      </c>
      <c r="L107" s="54"/>
      <c r="M107" s="200" t="s">
        <v>31</v>
      </c>
      <c r="N107" s="201" t="s">
        <v>46</v>
      </c>
      <c r="O107" s="35"/>
      <c r="P107" s="202">
        <f>O107*H107</f>
        <v>0</v>
      </c>
      <c r="Q107" s="202">
        <v>0</v>
      </c>
      <c r="R107" s="202">
        <f>Q107*H107</f>
        <v>0</v>
      </c>
      <c r="S107" s="202">
        <v>0</v>
      </c>
      <c r="T107" s="203">
        <f>S107*H107</f>
        <v>0</v>
      </c>
      <c r="AR107" s="17" t="s">
        <v>250</v>
      </c>
      <c r="AT107" s="17" t="s">
        <v>138</v>
      </c>
      <c r="AU107" s="17" t="s">
        <v>23</v>
      </c>
      <c r="AY107" s="17" t="s">
        <v>135</v>
      </c>
      <c r="BE107" s="204">
        <f>IF(N107="základní",J107,0)</f>
        <v>0</v>
      </c>
      <c r="BF107" s="204">
        <f>IF(N107="snížená",J107,0)</f>
        <v>0</v>
      </c>
      <c r="BG107" s="204">
        <f>IF(N107="zákl. přenesená",J107,0)</f>
        <v>0</v>
      </c>
      <c r="BH107" s="204">
        <f>IF(N107="sníž. přenesená",J107,0)</f>
        <v>0</v>
      </c>
      <c r="BI107" s="204">
        <f>IF(N107="nulová",J107,0)</f>
        <v>0</v>
      </c>
      <c r="BJ107" s="17" t="s">
        <v>23</v>
      </c>
      <c r="BK107" s="204">
        <f>ROUND(I107*H107,2)</f>
        <v>0</v>
      </c>
      <c r="BL107" s="17" t="s">
        <v>250</v>
      </c>
      <c r="BM107" s="17" t="s">
        <v>844</v>
      </c>
    </row>
    <row r="108" spans="2:65" s="1" customFormat="1" x14ac:dyDescent="0.3">
      <c r="B108" s="34"/>
      <c r="C108" s="56"/>
      <c r="D108" s="219" t="s">
        <v>145</v>
      </c>
      <c r="E108" s="56"/>
      <c r="F108" s="223" t="s">
        <v>843</v>
      </c>
      <c r="G108" s="56"/>
      <c r="H108" s="56"/>
      <c r="I108" s="161"/>
      <c r="J108" s="56"/>
      <c r="K108" s="56"/>
      <c r="L108" s="54"/>
      <c r="M108" s="71"/>
      <c r="N108" s="35"/>
      <c r="O108" s="35"/>
      <c r="P108" s="35"/>
      <c r="Q108" s="35"/>
      <c r="R108" s="35"/>
      <c r="S108" s="35"/>
      <c r="T108" s="72"/>
      <c r="AT108" s="17" t="s">
        <v>145</v>
      </c>
      <c r="AU108" s="17" t="s">
        <v>23</v>
      </c>
    </row>
    <row r="109" spans="2:65" s="1" customFormat="1" ht="22.5" customHeight="1" x14ac:dyDescent="0.3">
      <c r="B109" s="34"/>
      <c r="C109" s="193" t="s">
        <v>223</v>
      </c>
      <c r="D109" s="193" t="s">
        <v>138</v>
      </c>
      <c r="E109" s="194" t="s">
        <v>845</v>
      </c>
      <c r="F109" s="195" t="s">
        <v>846</v>
      </c>
      <c r="G109" s="196" t="s">
        <v>441</v>
      </c>
      <c r="H109" s="197">
        <v>80</v>
      </c>
      <c r="I109" s="198"/>
      <c r="J109" s="199">
        <f>ROUND(I109*H109,2)</f>
        <v>0</v>
      </c>
      <c r="K109" s="195" t="s">
        <v>31</v>
      </c>
      <c r="L109" s="54"/>
      <c r="M109" s="200" t="s">
        <v>31</v>
      </c>
      <c r="N109" s="201" t="s">
        <v>46</v>
      </c>
      <c r="O109" s="35"/>
      <c r="P109" s="202">
        <f>O109*H109</f>
        <v>0</v>
      </c>
      <c r="Q109" s="202">
        <v>0</v>
      </c>
      <c r="R109" s="202">
        <f>Q109*H109</f>
        <v>0</v>
      </c>
      <c r="S109" s="202">
        <v>0</v>
      </c>
      <c r="T109" s="203">
        <f>S109*H109</f>
        <v>0</v>
      </c>
      <c r="AR109" s="17" t="s">
        <v>250</v>
      </c>
      <c r="AT109" s="17" t="s">
        <v>138</v>
      </c>
      <c r="AU109" s="17" t="s">
        <v>23</v>
      </c>
      <c r="AY109" s="17" t="s">
        <v>135</v>
      </c>
      <c r="BE109" s="204">
        <f>IF(N109="základní",J109,0)</f>
        <v>0</v>
      </c>
      <c r="BF109" s="204">
        <f>IF(N109="snížená",J109,0)</f>
        <v>0</v>
      </c>
      <c r="BG109" s="204">
        <f>IF(N109="zákl. přenesená",J109,0)</f>
        <v>0</v>
      </c>
      <c r="BH109" s="204">
        <f>IF(N109="sníž. přenesená",J109,0)</f>
        <v>0</v>
      </c>
      <c r="BI109" s="204">
        <f>IF(N109="nulová",J109,0)</f>
        <v>0</v>
      </c>
      <c r="BJ109" s="17" t="s">
        <v>23</v>
      </c>
      <c r="BK109" s="204">
        <f>ROUND(I109*H109,2)</f>
        <v>0</v>
      </c>
      <c r="BL109" s="17" t="s">
        <v>250</v>
      </c>
      <c r="BM109" s="17" t="s">
        <v>847</v>
      </c>
    </row>
    <row r="110" spans="2:65" s="1" customFormat="1" x14ac:dyDescent="0.3">
      <c r="B110" s="34"/>
      <c r="C110" s="56"/>
      <c r="D110" s="219" t="s">
        <v>145</v>
      </c>
      <c r="E110" s="56"/>
      <c r="F110" s="223" t="s">
        <v>846</v>
      </c>
      <c r="G110" s="56"/>
      <c r="H110" s="56"/>
      <c r="I110" s="161"/>
      <c r="J110" s="56"/>
      <c r="K110" s="56"/>
      <c r="L110" s="54"/>
      <c r="M110" s="71"/>
      <c r="N110" s="35"/>
      <c r="O110" s="35"/>
      <c r="P110" s="35"/>
      <c r="Q110" s="35"/>
      <c r="R110" s="35"/>
      <c r="S110" s="35"/>
      <c r="T110" s="72"/>
      <c r="AT110" s="17" t="s">
        <v>145</v>
      </c>
      <c r="AU110" s="17" t="s">
        <v>23</v>
      </c>
    </row>
    <row r="111" spans="2:65" s="1" customFormat="1" ht="22.5" customHeight="1" x14ac:dyDescent="0.3">
      <c r="B111" s="34"/>
      <c r="C111" s="193" t="s">
        <v>230</v>
      </c>
      <c r="D111" s="193" t="s">
        <v>138</v>
      </c>
      <c r="E111" s="194" t="s">
        <v>848</v>
      </c>
      <c r="F111" s="195" t="s">
        <v>849</v>
      </c>
      <c r="G111" s="196" t="s">
        <v>441</v>
      </c>
      <c r="H111" s="197">
        <v>340</v>
      </c>
      <c r="I111" s="198"/>
      <c r="J111" s="199">
        <f>ROUND(I111*H111,2)</f>
        <v>0</v>
      </c>
      <c r="K111" s="195" t="s">
        <v>31</v>
      </c>
      <c r="L111" s="54"/>
      <c r="M111" s="200" t="s">
        <v>31</v>
      </c>
      <c r="N111" s="201" t="s">
        <v>46</v>
      </c>
      <c r="O111" s="35"/>
      <c r="P111" s="202">
        <f>O111*H111</f>
        <v>0</v>
      </c>
      <c r="Q111" s="202">
        <v>0</v>
      </c>
      <c r="R111" s="202">
        <f>Q111*H111</f>
        <v>0</v>
      </c>
      <c r="S111" s="202">
        <v>0</v>
      </c>
      <c r="T111" s="203">
        <f>S111*H111</f>
        <v>0</v>
      </c>
      <c r="AR111" s="17" t="s">
        <v>250</v>
      </c>
      <c r="AT111" s="17" t="s">
        <v>138</v>
      </c>
      <c r="AU111" s="17" t="s">
        <v>23</v>
      </c>
      <c r="AY111" s="17" t="s">
        <v>135</v>
      </c>
      <c r="BE111" s="204">
        <f>IF(N111="základní",J111,0)</f>
        <v>0</v>
      </c>
      <c r="BF111" s="204">
        <f>IF(N111="snížená",J111,0)</f>
        <v>0</v>
      </c>
      <c r="BG111" s="204">
        <f>IF(N111="zákl. přenesená",J111,0)</f>
        <v>0</v>
      </c>
      <c r="BH111" s="204">
        <f>IF(N111="sníž. přenesená",J111,0)</f>
        <v>0</v>
      </c>
      <c r="BI111" s="204">
        <f>IF(N111="nulová",J111,0)</f>
        <v>0</v>
      </c>
      <c r="BJ111" s="17" t="s">
        <v>23</v>
      </c>
      <c r="BK111" s="204">
        <f>ROUND(I111*H111,2)</f>
        <v>0</v>
      </c>
      <c r="BL111" s="17" t="s">
        <v>250</v>
      </c>
      <c r="BM111" s="17" t="s">
        <v>850</v>
      </c>
    </row>
    <row r="112" spans="2:65" s="1" customFormat="1" x14ac:dyDescent="0.3">
      <c r="B112" s="34"/>
      <c r="C112" s="56"/>
      <c r="D112" s="219" t="s">
        <v>145</v>
      </c>
      <c r="E112" s="56"/>
      <c r="F112" s="223" t="s">
        <v>849</v>
      </c>
      <c r="G112" s="56"/>
      <c r="H112" s="56"/>
      <c r="I112" s="161"/>
      <c r="J112" s="56"/>
      <c r="K112" s="56"/>
      <c r="L112" s="54"/>
      <c r="M112" s="71"/>
      <c r="N112" s="35"/>
      <c r="O112" s="35"/>
      <c r="P112" s="35"/>
      <c r="Q112" s="35"/>
      <c r="R112" s="35"/>
      <c r="S112" s="35"/>
      <c r="T112" s="72"/>
      <c r="AT112" s="17" t="s">
        <v>145</v>
      </c>
      <c r="AU112" s="17" t="s">
        <v>23</v>
      </c>
    </row>
    <row r="113" spans="2:65" s="1" customFormat="1" ht="22.5" customHeight="1" x14ac:dyDescent="0.3">
      <c r="B113" s="34"/>
      <c r="C113" s="193" t="s">
        <v>238</v>
      </c>
      <c r="D113" s="193" t="s">
        <v>138</v>
      </c>
      <c r="E113" s="194" t="s">
        <v>851</v>
      </c>
      <c r="F113" s="195" t="s">
        <v>852</v>
      </c>
      <c r="G113" s="196" t="s">
        <v>441</v>
      </c>
      <c r="H113" s="197">
        <v>180</v>
      </c>
      <c r="I113" s="198"/>
      <c r="J113" s="199">
        <f>ROUND(I113*H113,2)</f>
        <v>0</v>
      </c>
      <c r="K113" s="195" t="s">
        <v>31</v>
      </c>
      <c r="L113" s="54"/>
      <c r="M113" s="200" t="s">
        <v>31</v>
      </c>
      <c r="N113" s="201" t="s">
        <v>46</v>
      </c>
      <c r="O113" s="35"/>
      <c r="P113" s="202">
        <f>O113*H113</f>
        <v>0</v>
      </c>
      <c r="Q113" s="202">
        <v>0</v>
      </c>
      <c r="R113" s="202">
        <f>Q113*H113</f>
        <v>0</v>
      </c>
      <c r="S113" s="202">
        <v>0</v>
      </c>
      <c r="T113" s="203">
        <f>S113*H113</f>
        <v>0</v>
      </c>
      <c r="AR113" s="17" t="s">
        <v>250</v>
      </c>
      <c r="AT113" s="17" t="s">
        <v>138</v>
      </c>
      <c r="AU113" s="17" t="s">
        <v>23</v>
      </c>
      <c r="AY113" s="17" t="s">
        <v>135</v>
      </c>
      <c r="BE113" s="204">
        <f>IF(N113="základní",J113,0)</f>
        <v>0</v>
      </c>
      <c r="BF113" s="204">
        <f>IF(N113="snížená",J113,0)</f>
        <v>0</v>
      </c>
      <c r="BG113" s="204">
        <f>IF(N113="zákl. přenesená",J113,0)</f>
        <v>0</v>
      </c>
      <c r="BH113" s="204">
        <f>IF(N113="sníž. přenesená",J113,0)</f>
        <v>0</v>
      </c>
      <c r="BI113" s="204">
        <f>IF(N113="nulová",J113,0)</f>
        <v>0</v>
      </c>
      <c r="BJ113" s="17" t="s">
        <v>23</v>
      </c>
      <c r="BK113" s="204">
        <f>ROUND(I113*H113,2)</f>
        <v>0</v>
      </c>
      <c r="BL113" s="17" t="s">
        <v>250</v>
      </c>
      <c r="BM113" s="17" t="s">
        <v>853</v>
      </c>
    </row>
    <row r="114" spans="2:65" s="1" customFormat="1" x14ac:dyDescent="0.3">
      <c r="B114" s="34"/>
      <c r="C114" s="56"/>
      <c r="D114" s="219" t="s">
        <v>145</v>
      </c>
      <c r="E114" s="56"/>
      <c r="F114" s="223" t="s">
        <v>852</v>
      </c>
      <c r="G114" s="56"/>
      <c r="H114" s="56"/>
      <c r="I114" s="161"/>
      <c r="J114" s="56"/>
      <c r="K114" s="56"/>
      <c r="L114" s="54"/>
      <c r="M114" s="71"/>
      <c r="N114" s="35"/>
      <c r="O114" s="35"/>
      <c r="P114" s="35"/>
      <c r="Q114" s="35"/>
      <c r="R114" s="35"/>
      <c r="S114" s="35"/>
      <c r="T114" s="72"/>
      <c r="AT114" s="17" t="s">
        <v>145</v>
      </c>
      <c r="AU114" s="17" t="s">
        <v>23</v>
      </c>
    </row>
    <row r="115" spans="2:65" s="1" customFormat="1" ht="22.5" customHeight="1" x14ac:dyDescent="0.3">
      <c r="B115" s="34"/>
      <c r="C115" s="193" t="s">
        <v>243</v>
      </c>
      <c r="D115" s="193" t="s">
        <v>138</v>
      </c>
      <c r="E115" s="194" t="s">
        <v>854</v>
      </c>
      <c r="F115" s="195" t="s">
        <v>855</v>
      </c>
      <c r="G115" s="196" t="s">
        <v>441</v>
      </c>
      <c r="H115" s="197">
        <v>150</v>
      </c>
      <c r="I115" s="198"/>
      <c r="J115" s="199">
        <f>ROUND(I115*H115,2)</f>
        <v>0</v>
      </c>
      <c r="K115" s="195" t="s">
        <v>31</v>
      </c>
      <c r="L115" s="54"/>
      <c r="M115" s="200" t="s">
        <v>31</v>
      </c>
      <c r="N115" s="201" t="s">
        <v>46</v>
      </c>
      <c r="O115" s="35"/>
      <c r="P115" s="202">
        <f>O115*H115</f>
        <v>0</v>
      </c>
      <c r="Q115" s="202">
        <v>0</v>
      </c>
      <c r="R115" s="202">
        <f>Q115*H115</f>
        <v>0</v>
      </c>
      <c r="S115" s="202">
        <v>0</v>
      </c>
      <c r="T115" s="203">
        <f>S115*H115</f>
        <v>0</v>
      </c>
      <c r="AR115" s="17" t="s">
        <v>250</v>
      </c>
      <c r="AT115" s="17" t="s">
        <v>138</v>
      </c>
      <c r="AU115" s="17" t="s">
        <v>23</v>
      </c>
      <c r="AY115" s="17" t="s">
        <v>135</v>
      </c>
      <c r="BE115" s="204">
        <f>IF(N115="základní",J115,0)</f>
        <v>0</v>
      </c>
      <c r="BF115" s="204">
        <f>IF(N115="snížená",J115,0)</f>
        <v>0</v>
      </c>
      <c r="BG115" s="204">
        <f>IF(N115="zákl. přenesená",J115,0)</f>
        <v>0</v>
      </c>
      <c r="BH115" s="204">
        <f>IF(N115="sníž. přenesená",J115,0)</f>
        <v>0</v>
      </c>
      <c r="BI115" s="204">
        <f>IF(N115="nulová",J115,0)</f>
        <v>0</v>
      </c>
      <c r="BJ115" s="17" t="s">
        <v>23</v>
      </c>
      <c r="BK115" s="204">
        <f>ROUND(I115*H115,2)</f>
        <v>0</v>
      </c>
      <c r="BL115" s="17" t="s">
        <v>250</v>
      </c>
      <c r="BM115" s="17" t="s">
        <v>856</v>
      </c>
    </row>
    <row r="116" spans="2:65" s="1" customFormat="1" x14ac:dyDescent="0.3">
      <c r="B116" s="34"/>
      <c r="C116" s="56"/>
      <c r="D116" s="219" t="s">
        <v>145</v>
      </c>
      <c r="E116" s="56"/>
      <c r="F116" s="223" t="s">
        <v>855</v>
      </c>
      <c r="G116" s="56"/>
      <c r="H116" s="56"/>
      <c r="I116" s="161"/>
      <c r="J116" s="56"/>
      <c r="K116" s="56"/>
      <c r="L116" s="54"/>
      <c r="M116" s="71"/>
      <c r="N116" s="35"/>
      <c r="O116" s="35"/>
      <c r="P116" s="35"/>
      <c r="Q116" s="35"/>
      <c r="R116" s="35"/>
      <c r="S116" s="35"/>
      <c r="T116" s="72"/>
      <c r="AT116" s="17" t="s">
        <v>145</v>
      </c>
      <c r="AU116" s="17" t="s">
        <v>23</v>
      </c>
    </row>
    <row r="117" spans="2:65" s="1" customFormat="1" ht="22.5" customHeight="1" x14ac:dyDescent="0.3">
      <c r="B117" s="34"/>
      <c r="C117" s="193" t="s">
        <v>8</v>
      </c>
      <c r="D117" s="193" t="s">
        <v>138</v>
      </c>
      <c r="E117" s="194" t="s">
        <v>857</v>
      </c>
      <c r="F117" s="195" t="s">
        <v>858</v>
      </c>
      <c r="G117" s="196" t="s">
        <v>441</v>
      </c>
      <c r="H117" s="197">
        <v>115</v>
      </c>
      <c r="I117" s="198"/>
      <c r="J117" s="199">
        <f>ROUND(I117*H117,2)</f>
        <v>0</v>
      </c>
      <c r="K117" s="195" t="s">
        <v>31</v>
      </c>
      <c r="L117" s="54"/>
      <c r="M117" s="200" t="s">
        <v>31</v>
      </c>
      <c r="N117" s="201" t="s">
        <v>46</v>
      </c>
      <c r="O117" s="35"/>
      <c r="P117" s="202">
        <f>O117*H117</f>
        <v>0</v>
      </c>
      <c r="Q117" s="202">
        <v>0</v>
      </c>
      <c r="R117" s="202">
        <f>Q117*H117</f>
        <v>0</v>
      </c>
      <c r="S117" s="202">
        <v>0</v>
      </c>
      <c r="T117" s="203">
        <f>S117*H117</f>
        <v>0</v>
      </c>
      <c r="AR117" s="17" t="s">
        <v>250</v>
      </c>
      <c r="AT117" s="17" t="s">
        <v>138</v>
      </c>
      <c r="AU117" s="17" t="s">
        <v>23</v>
      </c>
      <c r="AY117" s="17" t="s">
        <v>135</v>
      </c>
      <c r="BE117" s="204">
        <f>IF(N117="základní",J117,0)</f>
        <v>0</v>
      </c>
      <c r="BF117" s="204">
        <f>IF(N117="snížená",J117,0)</f>
        <v>0</v>
      </c>
      <c r="BG117" s="204">
        <f>IF(N117="zákl. přenesená",J117,0)</f>
        <v>0</v>
      </c>
      <c r="BH117" s="204">
        <f>IF(N117="sníž. přenesená",J117,0)</f>
        <v>0</v>
      </c>
      <c r="BI117" s="204">
        <f>IF(N117="nulová",J117,0)</f>
        <v>0</v>
      </c>
      <c r="BJ117" s="17" t="s">
        <v>23</v>
      </c>
      <c r="BK117" s="204">
        <f>ROUND(I117*H117,2)</f>
        <v>0</v>
      </c>
      <c r="BL117" s="17" t="s">
        <v>250</v>
      </c>
      <c r="BM117" s="17" t="s">
        <v>859</v>
      </c>
    </row>
    <row r="118" spans="2:65" s="1" customFormat="1" x14ac:dyDescent="0.3">
      <c r="B118" s="34"/>
      <c r="C118" s="56"/>
      <c r="D118" s="219" t="s">
        <v>145</v>
      </c>
      <c r="E118" s="56"/>
      <c r="F118" s="223" t="s">
        <v>858</v>
      </c>
      <c r="G118" s="56"/>
      <c r="H118" s="56"/>
      <c r="I118" s="161"/>
      <c r="J118" s="56"/>
      <c r="K118" s="56"/>
      <c r="L118" s="54"/>
      <c r="M118" s="71"/>
      <c r="N118" s="35"/>
      <c r="O118" s="35"/>
      <c r="P118" s="35"/>
      <c r="Q118" s="35"/>
      <c r="R118" s="35"/>
      <c r="S118" s="35"/>
      <c r="T118" s="72"/>
      <c r="AT118" s="17" t="s">
        <v>145</v>
      </c>
      <c r="AU118" s="17" t="s">
        <v>23</v>
      </c>
    </row>
    <row r="119" spans="2:65" s="1" customFormat="1" ht="22.5" customHeight="1" x14ac:dyDescent="0.3">
      <c r="B119" s="34"/>
      <c r="C119" s="193" t="s">
        <v>250</v>
      </c>
      <c r="D119" s="193" t="s">
        <v>138</v>
      </c>
      <c r="E119" s="194" t="s">
        <v>860</v>
      </c>
      <c r="F119" s="195" t="s">
        <v>861</v>
      </c>
      <c r="G119" s="196" t="s">
        <v>441</v>
      </c>
      <c r="H119" s="197">
        <v>250</v>
      </c>
      <c r="I119" s="198"/>
      <c r="J119" s="199">
        <f>ROUND(I119*H119,2)</f>
        <v>0</v>
      </c>
      <c r="K119" s="195" t="s">
        <v>31</v>
      </c>
      <c r="L119" s="54"/>
      <c r="M119" s="200" t="s">
        <v>31</v>
      </c>
      <c r="N119" s="201" t="s">
        <v>46</v>
      </c>
      <c r="O119" s="35"/>
      <c r="P119" s="202">
        <f>O119*H119</f>
        <v>0</v>
      </c>
      <c r="Q119" s="202">
        <v>0</v>
      </c>
      <c r="R119" s="202">
        <f>Q119*H119</f>
        <v>0</v>
      </c>
      <c r="S119" s="202">
        <v>0</v>
      </c>
      <c r="T119" s="203">
        <f>S119*H119</f>
        <v>0</v>
      </c>
      <c r="AR119" s="17" t="s">
        <v>250</v>
      </c>
      <c r="AT119" s="17" t="s">
        <v>138</v>
      </c>
      <c r="AU119" s="17" t="s">
        <v>23</v>
      </c>
      <c r="AY119" s="17" t="s">
        <v>135</v>
      </c>
      <c r="BE119" s="204">
        <f>IF(N119="základní",J119,0)</f>
        <v>0</v>
      </c>
      <c r="BF119" s="204">
        <f>IF(N119="snížená",J119,0)</f>
        <v>0</v>
      </c>
      <c r="BG119" s="204">
        <f>IF(N119="zákl. přenesená",J119,0)</f>
        <v>0</v>
      </c>
      <c r="BH119" s="204">
        <f>IF(N119="sníž. přenesená",J119,0)</f>
        <v>0</v>
      </c>
      <c r="BI119" s="204">
        <f>IF(N119="nulová",J119,0)</f>
        <v>0</v>
      </c>
      <c r="BJ119" s="17" t="s">
        <v>23</v>
      </c>
      <c r="BK119" s="204">
        <f>ROUND(I119*H119,2)</f>
        <v>0</v>
      </c>
      <c r="BL119" s="17" t="s">
        <v>250</v>
      </c>
      <c r="BM119" s="17" t="s">
        <v>862</v>
      </c>
    </row>
    <row r="120" spans="2:65" s="1" customFormat="1" x14ac:dyDescent="0.3">
      <c r="B120" s="34"/>
      <c r="C120" s="56"/>
      <c r="D120" s="219" t="s">
        <v>145</v>
      </c>
      <c r="E120" s="56"/>
      <c r="F120" s="223" t="s">
        <v>861</v>
      </c>
      <c r="G120" s="56"/>
      <c r="H120" s="56"/>
      <c r="I120" s="161"/>
      <c r="J120" s="56"/>
      <c r="K120" s="56"/>
      <c r="L120" s="54"/>
      <c r="M120" s="71"/>
      <c r="N120" s="35"/>
      <c r="O120" s="35"/>
      <c r="P120" s="35"/>
      <c r="Q120" s="35"/>
      <c r="R120" s="35"/>
      <c r="S120" s="35"/>
      <c r="T120" s="72"/>
      <c r="AT120" s="17" t="s">
        <v>145</v>
      </c>
      <c r="AU120" s="17" t="s">
        <v>23</v>
      </c>
    </row>
    <row r="121" spans="2:65" s="1" customFormat="1" ht="22.5" customHeight="1" x14ac:dyDescent="0.3">
      <c r="B121" s="34"/>
      <c r="C121" s="193" t="s">
        <v>254</v>
      </c>
      <c r="D121" s="193" t="s">
        <v>138</v>
      </c>
      <c r="E121" s="194" t="s">
        <v>863</v>
      </c>
      <c r="F121" s="195" t="s">
        <v>864</v>
      </c>
      <c r="G121" s="196" t="s">
        <v>441</v>
      </c>
      <c r="H121" s="197">
        <v>300</v>
      </c>
      <c r="I121" s="198"/>
      <c r="J121" s="199">
        <f>ROUND(I121*H121,2)</f>
        <v>0</v>
      </c>
      <c r="K121" s="195" t="s">
        <v>31</v>
      </c>
      <c r="L121" s="54"/>
      <c r="M121" s="200" t="s">
        <v>31</v>
      </c>
      <c r="N121" s="201" t="s">
        <v>46</v>
      </c>
      <c r="O121" s="35"/>
      <c r="P121" s="202">
        <f>O121*H121</f>
        <v>0</v>
      </c>
      <c r="Q121" s="202">
        <v>0</v>
      </c>
      <c r="R121" s="202">
        <f>Q121*H121</f>
        <v>0</v>
      </c>
      <c r="S121" s="202">
        <v>0</v>
      </c>
      <c r="T121" s="203">
        <f>S121*H121</f>
        <v>0</v>
      </c>
      <c r="AR121" s="17" t="s">
        <v>250</v>
      </c>
      <c r="AT121" s="17" t="s">
        <v>138</v>
      </c>
      <c r="AU121" s="17" t="s">
        <v>23</v>
      </c>
      <c r="AY121" s="17" t="s">
        <v>135</v>
      </c>
      <c r="BE121" s="204">
        <f>IF(N121="základní",J121,0)</f>
        <v>0</v>
      </c>
      <c r="BF121" s="204">
        <f>IF(N121="snížená",J121,0)</f>
        <v>0</v>
      </c>
      <c r="BG121" s="204">
        <f>IF(N121="zákl. přenesená",J121,0)</f>
        <v>0</v>
      </c>
      <c r="BH121" s="204">
        <f>IF(N121="sníž. přenesená",J121,0)</f>
        <v>0</v>
      </c>
      <c r="BI121" s="204">
        <f>IF(N121="nulová",J121,0)</f>
        <v>0</v>
      </c>
      <c r="BJ121" s="17" t="s">
        <v>23</v>
      </c>
      <c r="BK121" s="204">
        <f>ROUND(I121*H121,2)</f>
        <v>0</v>
      </c>
      <c r="BL121" s="17" t="s">
        <v>250</v>
      </c>
      <c r="BM121" s="17" t="s">
        <v>865</v>
      </c>
    </row>
    <row r="122" spans="2:65" s="1" customFormat="1" x14ac:dyDescent="0.3">
      <c r="B122" s="34"/>
      <c r="C122" s="56"/>
      <c r="D122" s="219" t="s">
        <v>145</v>
      </c>
      <c r="E122" s="56"/>
      <c r="F122" s="223" t="s">
        <v>864</v>
      </c>
      <c r="G122" s="56"/>
      <c r="H122" s="56"/>
      <c r="I122" s="161"/>
      <c r="J122" s="56"/>
      <c r="K122" s="56"/>
      <c r="L122" s="54"/>
      <c r="M122" s="71"/>
      <c r="N122" s="35"/>
      <c r="O122" s="35"/>
      <c r="P122" s="35"/>
      <c r="Q122" s="35"/>
      <c r="R122" s="35"/>
      <c r="S122" s="35"/>
      <c r="T122" s="72"/>
      <c r="AT122" s="17" t="s">
        <v>145</v>
      </c>
      <c r="AU122" s="17" t="s">
        <v>23</v>
      </c>
    </row>
    <row r="123" spans="2:65" s="1" customFormat="1" ht="22.5" customHeight="1" x14ac:dyDescent="0.3">
      <c r="B123" s="34"/>
      <c r="C123" s="193" t="s">
        <v>258</v>
      </c>
      <c r="D123" s="193" t="s">
        <v>138</v>
      </c>
      <c r="E123" s="194" t="s">
        <v>866</v>
      </c>
      <c r="F123" s="195" t="s">
        <v>867</v>
      </c>
      <c r="G123" s="196" t="s">
        <v>587</v>
      </c>
      <c r="H123" s="197">
        <v>10</v>
      </c>
      <c r="I123" s="198"/>
      <c r="J123" s="199">
        <f>ROUND(I123*H123,2)</f>
        <v>0</v>
      </c>
      <c r="K123" s="195" t="s">
        <v>31</v>
      </c>
      <c r="L123" s="54"/>
      <c r="M123" s="200" t="s">
        <v>31</v>
      </c>
      <c r="N123" s="201" t="s">
        <v>46</v>
      </c>
      <c r="O123" s="35"/>
      <c r="P123" s="202">
        <f>O123*H123</f>
        <v>0</v>
      </c>
      <c r="Q123" s="202">
        <v>0</v>
      </c>
      <c r="R123" s="202">
        <f>Q123*H123</f>
        <v>0</v>
      </c>
      <c r="S123" s="202">
        <v>0</v>
      </c>
      <c r="T123" s="203">
        <f>S123*H123</f>
        <v>0</v>
      </c>
      <c r="AR123" s="17" t="s">
        <v>250</v>
      </c>
      <c r="AT123" s="17" t="s">
        <v>138</v>
      </c>
      <c r="AU123" s="17" t="s">
        <v>23</v>
      </c>
      <c r="AY123" s="17" t="s">
        <v>135</v>
      </c>
      <c r="BE123" s="204">
        <f>IF(N123="základní",J123,0)</f>
        <v>0</v>
      </c>
      <c r="BF123" s="204">
        <f>IF(N123="snížená",J123,0)</f>
        <v>0</v>
      </c>
      <c r="BG123" s="204">
        <f>IF(N123="zákl. přenesená",J123,0)</f>
        <v>0</v>
      </c>
      <c r="BH123" s="204">
        <f>IF(N123="sníž. přenesená",J123,0)</f>
        <v>0</v>
      </c>
      <c r="BI123" s="204">
        <f>IF(N123="nulová",J123,0)</f>
        <v>0</v>
      </c>
      <c r="BJ123" s="17" t="s">
        <v>23</v>
      </c>
      <c r="BK123" s="204">
        <f>ROUND(I123*H123,2)</f>
        <v>0</v>
      </c>
      <c r="BL123" s="17" t="s">
        <v>250</v>
      </c>
      <c r="BM123" s="17" t="s">
        <v>868</v>
      </c>
    </row>
    <row r="124" spans="2:65" s="1" customFormat="1" x14ac:dyDescent="0.3">
      <c r="B124" s="34"/>
      <c r="C124" s="56"/>
      <c r="D124" s="219" t="s">
        <v>145</v>
      </c>
      <c r="E124" s="56"/>
      <c r="F124" s="223" t="s">
        <v>867</v>
      </c>
      <c r="G124" s="56"/>
      <c r="H124" s="56"/>
      <c r="I124" s="161"/>
      <c r="J124" s="56"/>
      <c r="K124" s="56"/>
      <c r="L124" s="54"/>
      <c r="M124" s="71"/>
      <c r="N124" s="35"/>
      <c r="O124" s="35"/>
      <c r="P124" s="35"/>
      <c r="Q124" s="35"/>
      <c r="R124" s="35"/>
      <c r="S124" s="35"/>
      <c r="T124" s="72"/>
      <c r="AT124" s="17" t="s">
        <v>145</v>
      </c>
      <c r="AU124" s="17" t="s">
        <v>23</v>
      </c>
    </row>
    <row r="125" spans="2:65" s="1" customFormat="1" ht="22.5" customHeight="1" x14ac:dyDescent="0.3">
      <c r="B125" s="34"/>
      <c r="C125" s="193" t="s">
        <v>262</v>
      </c>
      <c r="D125" s="193" t="s">
        <v>138</v>
      </c>
      <c r="E125" s="194" t="s">
        <v>869</v>
      </c>
      <c r="F125" s="195" t="s">
        <v>870</v>
      </c>
      <c r="G125" s="196" t="s">
        <v>587</v>
      </c>
      <c r="H125" s="197">
        <v>2</v>
      </c>
      <c r="I125" s="198"/>
      <c r="J125" s="199">
        <f>ROUND(I125*H125,2)</f>
        <v>0</v>
      </c>
      <c r="K125" s="195" t="s">
        <v>31</v>
      </c>
      <c r="L125" s="54"/>
      <c r="M125" s="200" t="s">
        <v>31</v>
      </c>
      <c r="N125" s="201" t="s">
        <v>46</v>
      </c>
      <c r="O125" s="35"/>
      <c r="P125" s="202">
        <f>O125*H125</f>
        <v>0</v>
      </c>
      <c r="Q125" s="202">
        <v>0</v>
      </c>
      <c r="R125" s="202">
        <f>Q125*H125</f>
        <v>0</v>
      </c>
      <c r="S125" s="202">
        <v>0</v>
      </c>
      <c r="T125" s="203">
        <f>S125*H125</f>
        <v>0</v>
      </c>
      <c r="AR125" s="17" t="s">
        <v>250</v>
      </c>
      <c r="AT125" s="17" t="s">
        <v>138</v>
      </c>
      <c r="AU125" s="17" t="s">
        <v>23</v>
      </c>
      <c r="AY125" s="17" t="s">
        <v>135</v>
      </c>
      <c r="BE125" s="204">
        <f>IF(N125="základní",J125,0)</f>
        <v>0</v>
      </c>
      <c r="BF125" s="204">
        <f>IF(N125="snížená",J125,0)</f>
        <v>0</v>
      </c>
      <c r="BG125" s="204">
        <f>IF(N125="zákl. přenesená",J125,0)</f>
        <v>0</v>
      </c>
      <c r="BH125" s="204">
        <f>IF(N125="sníž. přenesená",J125,0)</f>
        <v>0</v>
      </c>
      <c r="BI125" s="204">
        <f>IF(N125="nulová",J125,0)</f>
        <v>0</v>
      </c>
      <c r="BJ125" s="17" t="s">
        <v>23</v>
      </c>
      <c r="BK125" s="204">
        <f>ROUND(I125*H125,2)</f>
        <v>0</v>
      </c>
      <c r="BL125" s="17" t="s">
        <v>250</v>
      </c>
      <c r="BM125" s="17" t="s">
        <v>871</v>
      </c>
    </row>
    <row r="126" spans="2:65" s="1" customFormat="1" x14ac:dyDescent="0.3">
      <c r="B126" s="34"/>
      <c r="C126" s="56"/>
      <c r="D126" s="219" t="s">
        <v>145</v>
      </c>
      <c r="E126" s="56"/>
      <c r="F126" s="223" t="s">
        <v>870</v>
      </c>
      <c r="G126" s="56"/>
      <c r="H126" s="56"/>
      <c r="I126" s="161"/>
      <c r="J126" s="56"/>
      <c r="K126" s="56"/>
      <c r="L126" s="54"/>
      <c r="M126" s="71"/>
      <c r="N126" s="35"/>
      <c r="O126" s="35"/>
      <c r="P126" s="35"/>
      <c r="Q126" s="35"/>
      <c r="R126" s="35"/>
      <c r="S126" s="35"/>
      <c r="T126" s="72"/>
      <c r="AT126" s="17" t="s">
        <v>145</v>
      </c>
      <c r="AU126" s="17" t="s">
        <v>23</v>
      </c>
    </row>
    <row r="127" spans="2:65" s="1" customFormat="1" ht="22.5" customHeight="1" x14ac:dyDescent="0.3">
      <c r="B127" s="34"/>
      <c r="C127" s="193" t="s">
        <v>266</v>
      </c>
      <c r="D127" s="193" t="s">
        <v>138</v>
      </c>
      <c r="E127" s="194" t="s">
        <v>872</v>
      </c>
      <c r="F127" s="195" t="s">
        <v>873</v>
      </c>
      <c r="G127" s="196" t="s">
        <v>874</v>
      </c>
      <c r="H127" s="197">
        <v>1</v>
      </c>
      <c r="I127" s="198"/>
      <c r="J127" s="199">
        <f>ROUND(I127*H127,2)</f>
        <v>0</v>
      </c>
      <c r="K127" s="195" t="s">
        <v>31</v>
      </c>
      <c r="L127" s="54"/>
      <c r="M127" s="200" t="s">
        <v>31</v>
      </c>
      <c r="N127" s="201" t="s">
        <v>46</v>
      </c>
      <c r="O127" s="35"/>
      <c r="P127" s="202">
        <f>O127*H127</f>
        <v>0</v>
      </c>
      <c r="Q127" s="202">
        <v>0</v>
      </c>
      <c r="R127" s="202">
        <f>Q127*H127</f>
        <v>0</v>
      </c>
      <c r="S127" s="202">
        <v>0</v>
      </c>
      <c r="T127" s="203">
        <f>S127*H127</f>
        <v>0</v>
      </c>
      <c r="AR127" s="17" t="s">
        <v>250</v>
      </c>
      <c r="AT127" s="17" t="s">
        <v>138</v>
      </c>
      <c r="AU127" s="17" t="s">
        <v>23</v>
      </c>
      <c r="AY127" s="17" t="s">
        <v>135</v>
      </c>
      <c r="BE127" s="204">
        <f>IF(N127="základní",J127,0)</f>
        <v>0</v>
      </c>
      <c r="BF127" s="204">
        <f>IF(N127="snížená",J127,0)</f>
        <v>0</v>
      </c>
      <c r="BG127" s="204">
        <f>IF(N127="zákl. přenesená",J127,0)</f>
        <v>0</v>
      </c>
      <c r="BH127" s="204">
        <f>IF(N127="sníž. přenesená",J127,0)</f>
        <v>0</v>
      </c>
      <c r="BI127" s="204">
        <f>IF(N127="nulová",J127,0)</f>
        <v>0</v>
      </c>
      <c r="BJ127" s="17" t="s">
        <v>23</v>
      </c>
      <c r="BK127" s="204">
        <f>ROUND(I127*H127,2)</f>
        <v>0</v>
      </c>
      <c r="BL127" s="17" t="s">
        <v>250</v>
      </c>
      <c r="BM127" s="17" t="s">
        <v>875</v>
      </c>
    </row>
    <row r="128" spans="2:65" s="1" customFormat="1" x14ac:dyDescent="0.3">
      <c r="B128" s="34"/>
      <c r="C128" s="56"/>
      <c r="D128" s="219" t="s">
        <v>145</v>
      </c>
      <c r="E128" s="56"/>
      <c r="F128" s="223" t="s">
        <v>873</v>
      </c>
      <c r="G128" s="56"/>
      <c r="H128" s="56"/>
      <c r="I128" s="161"/>
      <c r="J128" s="56"/>
      <c r="K128" s="56"/>
      <c r="L128" s="54"/>
      <c r="M128" s="71"/>
      <c r="N128" s="35"/>
      <c r="O128" s="35"/>
      <c r="P128" s="35"/>
      <c r="Q128" s="35"/>
      <c r="R128" s="35"/>
      <c r="S128" s="35"/>
      <c r="T128" s="72"/>
      <c r="AT128" s="17" t="s">
        <v>145</v>
      </c>
      <c r="AU128" s="17" t="s">
        <v>23</v>
      </c>
    </row>
    <row r="129" spans="2:65" s="1" customFormat="1" ht="22.5" customHeight="1" x14ac:dyDescent="0.3">
      <c r="B129" s="34"/>
      <c r="C129" s="193" t="s">
        <v>7</v>
      </c>
      <c r="D129" s="193" t="s">
        <v>138</v>
      </c>
      <c r="E129" s="194" t="s">
        <v>876</v>
      </c>
      <c r="F129" s="195" t="s">
        <v>877</v>
      </c>
      <c r="G129" s="196" t="s">
        <v>587</v>
      </c>
      <c r="H129" s="197">
        <v>1</v>
      </c>
      <c r="I129" s="198"/>
      <c r="J129" s="199">
        <f>ROUND(I129*H129,2)</f>
        <v>0</v>
      </c>
      <c r="K129" s="195" t="s">
        <v>31</v>
      </c>
      <c r="L129" s="54"/>
      <c r="M129" s="200" t="s">
        <v>31</v>
      </c>
      <c r="N129" s="201" t="s">
        <v>46</v>
      </c>
      <c r="O129" s="35"/>
      <c r="P129" s="202">
        <f>O129*H129</f>
        <v>0</v>
      </c>
      <c r="Q129" s="202">
        <v>0</v>
      </c>
      <c r="R129" s="202">
        <f>Q129*H129</f>
        <v>0</v>
      </c>
      <c r="S129" s="202">
        <v>0</v>
      </c>
      <c r="T129" s="203">
        <f>S129*H129</f>
        <v>0</v>
      </c>
      <c r="AR129" s="17" t="s">
        <v>250</v>
      </c>
      <c r="AT129" s="17" t="s">
        <v>138</v>
      </c>
      <c r="AU129" s="17" t="s">
        <v>23</v>
      </c>
      <c r="AY129" s="17" t="s">
        <v>135</v>
      </c>
      <c r="BE129" s="204">
        <f>IF(N129="základní",J129,0)</f>
        <v>0</v>
      </c>
      <c r="BF129" s="204">
        <f>IF(N129="snížená",J129,0)</f>
        <v>0</v>
      </c>
      <c r="BG129" s="204">
        <f>IF(N129="zákl. přenesená",J129,0)</f>
        <v>0</v>
      </c>
      <c r="BH129" s="204">
        <f>IF(N129="sníž. přenesená",J129,0)</f>
        <v>0</v>
      </c>
      <c r="BI129" s="204">
        <f>IF(N129="nulová",J129,0)</f>
        <v>0</v>
      </c>
      <c r="BJ129" s="17" t="s">
        <v>23</v>
      </c>
      <c r="BK129" s="204">
        <f>ROUND(I129*H129,2)</f>
        <v>0</v>
      </c>
      <c r="BL129" s="17" t="s">
        <v>250</v>
      </c>
      <c r="BM129" s="17" t="s">
        <v>878</v>
      </c>
    </row>
    <row r="130" spans="2:65" s="1" customFormat="1" x14ac:dyDescent="0.3">
      <c r="B130" s="34"/>
      <c r="C130" s="56"/>
      <c r="D130" s="219" t="s">
        <v>145</v>
      </c>
      <c r="E130" s="56"/>
      <c r="F130" s="223" t="s">
        <v>877</v>
      </c>
      <c r="G130" s="56"/>
      <c r="H130" s="56"/>
      <c r="I130" s="161"/>
      <c r="J130" s="56"/>
      <c r="K130" s="56"/>
      <c r="L130" s="54"/>
      <c r="M130" s="71"/>
      <c r="N130" s="35"/>
      <c r="O130" s="35"/>
      <c r="P130" s="35"/>
      <c r="Q130" s="35"/>
      <c r="R130" s="35"/>
      <c r="S130" s="35"/>
      <c r="T130" s="72"/>
      <c r="AT130" s="17" t="s">
        <v>145</v>
      </c>
      <c r="AU130" s="17" t="s">
        <v>23</v>
      </c>
    </row>
    <row r="131" spans="2:65" s="1" customFormat="1" ht="22.5" customHeight="1" x14ac:dyDescent="0.3">
      <c r="B131" s="34"/>
      <c r="C131" s="193" t="s">
        <v>277</v>
      </c>
      <c r="D131" s="193" t="s">
        <v>138</v>
      </c>
      <c r="E131" s="194" t="s">
        <v>879</v>
      </c>
      <c r="F131" s="195" t="s">
        <v>880</v>
      </c>
      <c r="G131" s="196" t="s">
        <v>441</v>
      </c>
      <c r="H131" s="197">
        <v>30</v>
      </c>
      <c r="I131" s="198"/>
      <c r="J131" s="199">
        <f>ROUND(I131*H131,2)</f>
        <v>0</v>
      </c>
      <c r="K131" s="195" t="s">
        <v>31</v>
      </c>
      <c r="L131" s="54"/>
      <c r="M131" s="200" t="s">
        <v>31</v>
      </c>
      <c r="N131" s="201" t="s">
        <v>46</v>
      </c>
      <c r="O131" s="35"/>
      <c r="P131" s="202">
        <f>O131*H131</f>
        <v>0</v>
      </c>
      <c r="Q131" s="202">
        <v>0</v>
      </c>
      <c r="R131" s="202">
        <f>Q131*H131</f>
        <v>0</v>
      </c>
      <c r="S131" s="202">
        <v>0</v>
      </c>
      <c r="T131" s="203">
        <f>S131*H131</f>
        <v>0</v>
      </c>
      <c r="AR131" s="17" t="s">
        <v>250</v>
      </c>
      <c r="AT131" s="17" t="s">
        <v>138</v>
      </c>
      <c r="AU131" s="17" t="s">
        <v>23</v>
      </c>
      <c r="AY131" s="17" t="s">
        <v>135</v>
      </c>
      <c r="BE131" s="204">
        <f>IF(N131="základní",J131,0)</f>
        <v>0</v>
      </c>
      <c r="BF131" s="204">
        <f>IF(N131="snížená",J131,0)</f>
        <v>0</v>
      </c>
      <c r="BG131" s="204">
        <f>IF(N131="zákl. přenesená",J131,0)</f>
        <v>0</v>
      </c>
      <c r="BH131" s="204">
        <f>IF(N131="sníž. přenesená",J131,0)</f>
        <v>0</v>
      </c>
      <c r="BI131" s="204">
        <f>IF(N131="nulová",J131,0)</f>
        <v>0</v>
      </c>
      <c r="BJ131" s="17" t="s">
        <v>23</v>
      </c>
      <c r="BK131" s="204">
        <f>ROUND(I131*H131,2)</f>
        <v>0</v>
      </c>
      <c r="BL131" s="17" t="s">
        <v>250</v>
      </c>
      <c r="BM131" s="17" t="s">
        <v>881</v>
      </c>
    </row>
    <row r="132" spans="2:65" s="1" customFormat="1" x14ac:dyDescent="0.3">
      <c r="B132" s="34"/>
      <c r="C132" s="56"/>
      <c r="D132" s="219" t="s">
        <v>145</v>
      </c>
      <c r="E132" s="56"/>
      <c r="F132" s="223" t="s">
        <v>880</v>
      </c>
      <c r="G132" s="56"/>
      <c r="H132" s="56"/>
      <c r="I132" s="161"/>
      <c r="J132" s="56"/>
      <c r="K132" s="56"/>
      <c r="L132" s="54"/>
      <c r="M132" s="71"/>
      <c r="N132" s="35"/>
      <c r="O132" s="35"/>
      <c r="P132" s="35"/>
      <c r="Q132" s="35"/>
      <c r="R132" s="35"/>
      <c r="S132" s="35"/>
      <c r="T132" s="72"/>
      <c r="AT132" s="17" t="s">
        <v>145</v>
      </c>
      <c r="AU132" s="17" t="s">
        <v>23</v>
      </c>
    </row>
    <row r="133" spans="2:65" s="1" customFormat="1" ht="22.5" customHeight="1" x14ac:dyDescent="0.3">
      <c r="B133" s="34"/>
      <c r="C133" s="193" t="s">
        <v>284</v>
      </c>
      <c r="D133" s="193" t="s">
        <v>138</v>
      </c>
      <c r="E133" s="194" t="s">
        <v>882</v>
      </c>
      <c r="F133" s="195" t="s">
        <v>883</v>
      </c>
      <c r="G133" s="196" t="s">
        <v>441</v>
      </c>
      <c r="H133" s="197">
        <v>110</v>
      </c>
      <c r="I133" s="198"/>
      <c r="J133" s="199">
        <f>ROUND(I133*H133,2)</f>
        <v>0</v>
      </c>
      <c r="K133" s="195" t="s">
        <v>31</v>
      </c>
      <c r="L133" s="54"/>
      <c r="M133" s="200" t="s">
        <v>31</v>
      </c>
      <c r="N133" s="201" t="s">
        <v>46</v>
      </c>
      <c r="O133" s="35"/>
      <c r="P133" s="202">
        <f>O133*H133</f>
        <v>0</v>
      </c>
      <c r="Q133" s="202">
        <v>0</v>
      </c>
      <c r="R133" s="202">
        <f>Q133*H133</f>
        <v>0</v>
      </c>
      <c r="S133" s="202">
        <v>0</v>
      </c>
      <c r="T133" s="203">
        <f>S133*H133</f>
        <v>0</v>
      </c>
      <c r="AR133" s="17" t="s">
        <v>250</v>
      </c>
      <c r="AT133" s="17" t="s">
        <v>138</v>
      </c>
      <c r="AU133" s="17" t="s">
        <v>23</v>
      </c>
      <c r="AY133" s="17" t="s">
        <v>135</v>
      </c>
      <c r="BE133" s="204">
        <f>IF(N133="základní",J133,0)</f>
        <v>0</v>
      </c>
      <c r="BF133" s="204">
        <f>IF(N133="snížená",J133,0)</f>
        <v>0</v>
      </c>
      <c r="BG133" s="204">
        <f>IF(N133="zákl. přenesená",J133,0)</f>
        <v>0</v>
      </c>
      <c r="BH133" s="204">
        <f>IF(N133="sníž. přenesená",J133,0)</f>
        <v>0</v>
      </c>
      <c r="BI133" s="204">
        <f>IF(N133="nulová",J133,0)</f>
        <v>0</v>
      </c>
      <c r="BJ133" s="17" t="s">
        <v>23</v>
      </c>
      <c r="BK133" s="204">
        <f>ROUND(I133*H133,2)</f>
        <v>0</v>
      </c>
      <c r="BL133" s="17" t="s">
        <v>250</v>
      </c>
      <c r="BM133" s="17" t="s">
        <v>884</v>
      </c>
    </row>
    <row r="134" spans="2:65" s="1" customFormat="1" x14ac:dyDescent="0.3">
      <c r="B134" s="34"/>
      <c r="C134" s="56"/>
      <c r="D134" s="219" t="s">
        <v>145</v>
      </c>
      <c r="E134" s="56"/>
      <c r="F134" s="223" t="s">
        <v>883</v>
      </c>
      <c r="G134" s="56"/>
      <c r="H134" s="56"/>
      <c r="I134" s="161"/>
      <c r="J134" s="56"/>
      <c r="K134" s="56"/>
      <c r="L134" s="54"/>
      <c r="M134" s="71"/>
      <c r="N134" s="35"/>
      <c r="O134" s="35"/>
      <c r="P134" s="35"/>
      <c r="Q134" s="35"/>
      <c r="R134" s="35"/>
      <c r="S134" s="35"/>
      <c r="T134" s="72"/>
      <c r="AT134" s="17" t="s">
        <v>145</v>
      </c>
      <c r="AU134" s="17" t="s">
        <v>23</v>
      </c>
    </row>
    <row r="135" spans="2:65" s="1" customFormat="1" ht="22.5" customHeight="1" x14ac:dyDescent="0.3">
      <c r="B135" s="34"/>
      <c r="C135" s="193" t="s">
        <v>290</v>
      </c>
      <c r="D135" s="193" t="s">
        <v>138</v>
      </c>
      <c r="E135" s="194" t="s">
        <v>885</v>
      </c>
      <c r="F135" s="195" t="s">
        <v>886</v>
      </c>
      <c r="G135" s="196" t="s">
        <v>587</v>
      </c>
      <c r="H135" s="197">
        <v>2</v>
      </c>
      <c r="I135" s="198"/>
      <c r="J135" s="199">
        <f>ROUND(I135*H135,2)</f>
        <v>0</v>
      </c>
      <c r="K135" s="195" t="s">
        <v>31</v>
      </c>
      <c r="L135" s="54"/>
      <c r="M135" s="200" t="s">
        <v>31</v>
      </c>
      <c r="N135" s="201" t="s">
        <v>46</v>
      </c>
      <c r="O135" s="35"/>
      <c r="P135" s="202">
        <f>O135*H135</f>
        <v>0</v>
      </c>
      <c r="Q135" s="202">
        <v>0</v>
      </c>
      <c r="R135" s="202">
        <f>Q135*H135</f>
        <v>0</v>
      </c>
      <c r="S135" s="202">
        <v>0</v>
      </c>
      <c r="T135" s="203">
        <f>S135*H135</f>
        <v>0</v>
      </c>
      <c r="AR135" s="17" t="s">
        <v>250</v>
      </c>
      <c r="AT135" s="17" t="s">
        <v>138</v>
      </c>
      <c r="AU135" s="17" t="s">
        <v>23</v>
      </c>
      <c r="AY135" s="17" t="s">
        <v>135</v>
      </c>
      <c r="BE135" s="204">
        <f>IF(N135="základní",J135,0)</f>
        <v>0</v>
      </c>
      <c r="BF135" s="204">
        <f>IF(N135="snížená",J135,0)</f>
        <v>0</v>
      </c>
      <c r="BG135" s="204">
        <f>IF(N135="zákl. přenesená",J135,0)</f>
        <v>0</v>
      </c>
      <c r="BH135" s="204">
        <f>IF(N135="sníž. přenesená",J135,0)</f>
        <v>0</v>
      </c>
      <c r="BI135" s="204">
        <f>IF(N135="nulová",J135,0)</f>
        <v>0</v>
      </c>
      <c r="BJ135" s="17" t="s">
        <v>23</v>
      </c>
      <c r="BK135" s="204">
        <f>ROUND(I135*H135,2)</f>
        <v>0</v>
      </c>
      <c r="BL135" s="17" t="s">
        <v>250</v>
      </c>
      <c r="BM135" s="17" t="s">
        <v>887</v>
      </c>
    </row>
    <row r="136" spans="2:65" s="1" customFormat="1" x14ac:dyDescent="0.3">
      <c r="B136" s="34"/>
      <c r="C136" s="56"/>
      <c r="D136" s="219" t="s">
        <v>145</v>
      </c>
      <c r="E136" s="56"/>
      <c r="F136" s="223" t="s">
        <v>886</v>
      </c>
      <c r="G136" s="56"/>
      <c r="H136" s="56"/>
      <c r="I136" s="161"/>
      <c r="J136" s="56"/>
      <c r="K136" s="56"/>
      <c r="L136" s="54"/>
      <c r="M136" s="71"/>
      <c r="N136" s="35"/>
      <c r="O136" s="35"/>
      <c r="P136" s="35"/>
      <c r="Q136" s="35"/>
      <c r="R136" s="35"/>
      <c r="S136" s="35"/>
      <c r="T136" s="72"/>
      <c r="AT136" s="17" t="s">
        <v>145</v>
      </c>
      <c r="AU136" s="17" t="s">
        <v>23</v>
      </c>
    </row>
    <row r="137" spans="2:65" s="1" customFormat="1" ht="22.5" customHeight="1" x14ac:dyDescent="0.3">
      <c r="B137" s="34"/>
      <c r="C137" s="193" t="s">
        <v>296</v>
      </c>
      <c r="D137" s="193" t="s">
        <v>138</v>
      </c>
      <c r="E137" s="194" t="s">
        <v>888</v>
      </c>
      <c r="F137" s="195" t="s">
        <v>889</v>
      </c>
      <c r="G137" s="196" t="s">
        <v>831</v>
      </c>
      <c r="H137" s="197">
        <v>100</v>
      </c>
      <c r="I137" s="198"/>
      <c r="J137" s="199">
        <f>ROUND(I137*H137,2)</f>
        <v>0</v>
      </c>
      <c r="K137" s="195" t="s">
        <v>31</v>
      </c>
      <c r="L137" s="54"/>
      <c r="M137" s="200" t="s">
        <v>31</v>
      </c>
      <c r="N137" s="201" t="s">
        <v>46</v>
      </c>
      <c r="O137" s="35"/>
      <c r="P137" s="202">
        <f>O137*H137</f>
        <v>0</v>
      </c>
      <c r="Q137" s="202">
        <v>0</v>
      </c>
      <c r="R137" s="202">
        <f>Q137*H137</f>
        <v>0</v>
      </c>
      <c r="S137" s="202">
        <v>0</v>
      </c>
      <c r="T137" s="203">
        <f>S137*H137</f>
        <v>0</v>
      </c>
      <c r="AR137" s="17" t="s">
        <v>250</v>
      </c>
      <c r="AT137" s="17" t="s">
        <v>138</v>
      </c>
      <c r="AU137" s="17" t="s">
        <v>23</v>
      </c>
      <c r="AY137" s="17" t="s">
        <v>135</v>
      </c>
      <c r="BE137" s="204">
        <f>IF(N137="základní",J137,0)</f>
        <v>0</v>
      </c>
      <c r="BF137" s="204">
        <f>IF(N137="snížená",J137,0)</f>
        <v>0</v>
      </c>
      <c r="BG137" s="204">
        <f>IF(N137="zákl. přenesená",J137,0)</f>
        <v>0</v>
      </c>
      <c r="BH137" s="204">
        <f>IF(N137="sníž. přenesená",J137,0)</f>
        <v>0</v>
      </c>
      <c r="BI137" s="204">
        <f>IF(N137="nulová",J137,0)</f>
        <v>0</v>
      </c>
      <c r="BJ137" s="17" t="s">
        <v>23</v>
      </c>
      <c r="BK137" s="204">
        <f>ROUND(I137*H137,2)</f>
        <v>0</v>
      </c>
      <c r="BL137" s="17" t="s">
        <v>250</v>
      </c>
      <c r="BM137" s="17" t="s">
        <v>890</v>
      </c>
    </row>
    <row r="138" spans="2:65" s="1" customFormat="1" x14ac:dyDescent="0.3">
      <c r="B138" s="34"/>
      <c r="C138" s="56"/>
      <c r="D138" s="219" t="s">
        <v>145</v>
      </c>
      <c r="E138" s="56"/>
      <c r="F138" s="223" t="s">
        <v>889</v>
      </c>
      <c r="G138" s="56"/>
      <c r="H138" s="56"/>
      <c r="I138" s="161"/>
      <c r="J138" s="56"/>
      <c r="K138" s="56"/>
      <c r="L138" s="54"/>
      <c r="M138" s="71"/>
      <c r="N138" s="35"/>
      <c r="O138" s="35"/>
      <c r="P138" s="35"/>
      <c r="Q138" s="35"/>
      <c r="R138" s="35"/>
      <c r="S138" s="35"/>
      <c r="T138" s="72"/>
      <c r="AT138" s="17" t="s">
        <v>145</v>
      </c>
      <c r="AU138" s="17" t="s">
        <v>23</v>
      </c>
    </row>
    <row r="139" spans="2:65" s="1" customFormat="1" ht="22.5" customHeight="1" x14ac:dyDescent="0.3">
      <c r="B139" s="34"/>
      <c r="C139" s="193" t="s">
        <v>303</v>
      </c>
      <c r="D139" s="193" t="s">
        <v>138</v>
      </c>
      <c r="E139" s="194" t="s">
        <v>891</v>
      </c>
      <c r="F139" s="195" t="s">
        <v>892</v>
      </c>
      <c r="G139" s="196" t="s">
        <v>831</v>
      </c>
      <c r="H139" s="197">
        <v>100</v>
      </c>
      <c r="I139" s="198"/>
      <c r="J139" s="199">
        <f>ROUND(I139*H139,2)</f>
        <v>0</v>
      </c>
      <c r="K139" s="195" t="s">
        <v>31</v>
      </c>
      <c r="L139" s="54"/>
      <c r="M139" s="200" t="s">
        <v>31</v>
      </c>
      <c r="N139" s="201" t="s">
        <v>46</v>
      </c>
      <c r="O139" s="35"/>
      <c r="P139" s="202">
        <f>O139*H139</f>
        <v>0</v>
      </c>
      <c r="Q139" s="202">
        <v>0</v>
      </c>
      <c r="R139" s="202">
        <f>Q139*H139</f>
        <v>0</v>
      </c>
      <c r="S139" s="202">
        <v>0</v>
      </c>
      <c r="T139" s="203">
        <f>S139*H139</f>
        <v>0</v>
      </c>
      <c r="AR139" s="17" t="s">
        <v>250</v>
      </c>
      <c r="AT139" s="17" t="s">
        <v>138</v>
      </c>
      <c r="AU139" s="17" t="s">
        <v>23</v>
      </c>
      <c r="AY139" s="17" t="s">
        <v>135</v>
      </c>
      <c r="BE139" s="204">
        <f>IF(N139="základní",J139,0)</f>
        <v>0</v>
      </c>
      <c r="BF139" s="204">
        <f>IF(N139="snížená",J139,0)</f>
        <v>0</v>
      </c>
      <c r="BG139" s="204">
        <f>IF(N139="zákl. přenesená",J139,0)</f>
        <v>0</v>
      </c>
      <c r="BH139" s="204">
        <f>IF(N139="sníž. přenesená",J139,0)</f>
        <v>0</v>
      </c>
      <c r="BI139" s="204">
        <f>IF(N139="nulová",J139,0)</f>
        <v>0</v>
      </c>
      <c r="BJ139" s="17" t="s">
        <v>23</v>
      </c>
      <c r="BK139" s="204">
        <f>ROUND(I139*H139,2)</f>
        <v>0</v>
      </c>
      <c r="BL139" s="17" t="s">
        <v>250</v>
      </c>
      <c r="BM139" s="17" t="s">
        <v>893</v>
      </c>
    </row>
    <row r="140" spans="2:65" s="1" customFormat="1" x14ac:dyDescent="0.3">
      <c r="B140" s="34"/>
      <c r="C140" s="56"/>
      <c r="D140" s="219" t="s">
        <v>145</v>
      </c>
      <c r="E140" s="56"/>
      <c r="F140" s="223" t="s">
        <v>892</v>
      </c>
      <c r="G140" s="56"/>
      <c r="H140" s="56"/>
      <c r="I140" s="161"/>
      <c r="J140" s="56"/>
      <c r="K140" s="56"/>
      <c r="L140" s="54"/>
      <c r="M140" s="71"/>
      <c r="N140" s="35"/>
      <c r="O140" s="35"/>
      <c r="P140" s="35"/>
      <c r="Q140" s="35"/>
      <c r="R140" s="35"/>
      <c r="S140" s="35"/>
      <c r="T140" s="72"/>
      <c r="AT140" s="17" t="s">
        <v>145</v>
      </c>
      <c r="AU140" s="17" t="s">
        <v>23</v>
      </c>
    </row>
    <row r="141" spans="2:65" s="1" customFormat="1" ht="22.5" customHeight="1" x14ac:dyDescent="0.3">
      <c r="B141" s="34"/>
      <c r="C141" s="193" t="s">
        <v>309</v>
      </c>
      <c r="D141" s="193" t="s">
        <v>138</v>
      </c>
      <c r="E141" s="194" t="s">
        <v>894</v>
      </c>
      <c r="F141" s="195" t="s">
        <v>895</v>
      </c>
      <c r="G141" s="196" t="s">
        <v>441</v>
      </c>
      <c r="H141" s="197">
        <v>40</v>
      </c>
      <c r="I141" s="198"/>
      <c r="J141" s="199">
        <f>ROUND(I141*H141,2)</f>
        <v>0</v>
      </c>
      <c r="K141" s="195" t="s">
        <v>31</v>
      </c>
      <c r="L141" s="54"/>
      <c r="M141" s="200" t="s">
        <v>31</v>
      </c>
      <c r="N141" s="201" t="s">
        <v>46</v>
      </c>
      <c r="O141" s="35"/>
      <c r="P141" s="202">
        <f>O141*H141</f>
        <v>0</v>
      </c>
      <c r="Q141" s="202">
        <v>0</v>
      </c>
      <c r="R141" s="202">
        <f>Q141*H141</f>
        <v>0</v>
      </c>
      <c r="S141" s="202">
        <v>0</v>
      </c>
      <c r="T141" s="203">
        <f>S141*H141</f>
        <v>0</v>
      </c>
      <c r="AR141" s="17" t="s">
        <v>250</v>
      </c>
      <c r="AT141" s="17" t="s">
        <v>138</v>
      </c>
      <c r="AU141" s="17" t="s">
        <v>23</v>
      </c>
      <c r="AY141" s="17" t="s">
        <v>135</v>
      </c>
      <c r="BE141" s="204">
        <f>IF(N141="základní",J141,0)</f>
        <v>0</v>
      </c>
      <c r="BF141" s="204">
        <f>IF(N141="snížená",J141,0)</f>
        <v>0</v>
      </c>
      <c r="BG141" s="204">
        <f>IF(N141="zákl. přenesená",J141,0)</f>
        <v>0</v>
      </c>
      <c r="BH141" s="204">
        <f>IF(N141="sníž. přenesená",J141,0)</f>
        <v>0</v>
      </c>
      <c r="BI141" s="204">
        <f>IF(N141="nulová",J141,0)</f>
        <v>0</v>
      </c>
      <c r="BJ141" s="17" t="s">
        <v>23</v>
      </c>
      <c r="BK141" s="204">
        <f>ROUND(I141*H141,2)</f>
        <v>0</v>
      </c>
      <c r="BL141" s="17" t="s">
        <v>250</v>
      </c>
      <c r="BM141" s="17" t="s">
        <v>896</v>
      </c>
    </row>
    <row r="142" spans="2:65" s="1" customFormat="1" x14ac:dyDescent="0.3">
      <c r="B142" s="34"/>
      <c r="C142" s="56"/>
      <c r="D142" s="219" t="s">
        <v>145</v>
      </c>
      <c r="E142" s="56"/>
      <c r="F142" s="223" t="s">
        <v>895</v>
      </c>
      <c r="G142" s="56"/>
      <c r="H142" s="56"/>
      <c r="I142" s="161"/>
      <c r="J142" s="56"/>
      <c r="K142" s="56"/>
      <c r="L142" s="54"/>
      <c r="M142" s="71"/>
      <c r="N142" s="35"/>
      <c r="O142" s="35"/>
      <c r="P142" s="35"/>
      <c r="Q142" s="35"/>
      <c r="R142" s="35"/>
      <c r="S142" s="35"/>
      <c r="T142" s="72"/>
      <c r="AT142" s="17" t="s">
        <v>145</v>
      </c>
      <c r="AU142" s="17" t="s">
        <v>23</v>
      </c>
    </row>
    <row r="143" spans="2:65" s="1" customFormat="1" ht="22.5" customHeight="1" x14ac:dyDescent="0.3">
      <c r="B143" s="34"/>
      <c r="C143" s="193" t="s">
        <v>315</v>
      </c>
      <c r="D143" s="193" t="s">
        <v>138</v>
      </c>
      <c r="E143" s="194" t="s">
        <v>897</v>
      </c>
      <c r="F143" s="195" t="s">
        <v>898</v>
      </c>
      <c r="G143" s="196" t="s">
        <v>874</v>
      </c>
      <c r="H143" s="197">
        <v>1</v>
      </c>
      <c r="I143" s="198"/>
      <c r="J143" s="199">
        <f>ROUND(I143*H143,2)</f>
        <v>0</v>
      </c>
      <c r="K143" s="195" t="s">
        <v>31</v>
      </c>
      <c r="L143" s="54"/>
      <c r="M143" s="200" t="s">
        <v>31</v>
      </c>
      <c r="N143" s="201" t="s">
        <v>46</v>
      </c>
      <c r="O143" s="35"/>
      <c r="P143" s="202">
        <f>O143*H143</f>
        <v>0</v>
      </c>
      <c r="Q143" s="202">
        <v>0</v>
      </c>
      <c r="R143" s="202">
        <f>Q143*H143</f>
        <v>0</v>
      </c>
      <c r="S143" s="202">
        <v>0</v>
      </c>
      <c r="T143" s="203">
        <f>S143*H143</f>
        <v>0</v>
      </c>
      <c r="AR143" s="17" t="s">
        <v>250</v>
      </c>
      <c r="AT143" s="17" t="s">
        <v>138</v>
      </c>
      <c r="AU143" s="17" t="s">
        <v>23</v>
      </c>
      <c r="AY143" s="17" t="s">
        <v>135</v>
      </c>
      <c r="BE143" s="204">
        <f>IF(N143="základní",J143,0)</f>
        <v>0</v>
      </c>
      <c r="BF143" s="204">
        <f>IF(N143="snížená",J143,0)</f>
        <v>0</v>
      </c>
      <c r="BG143" s="204">
        <f>IF(N143="zákl. přenesená",J143,0)</f>
        <v>0</v>
      </c>
      <c r="BH143" s="204">
        <f>IF(N143="sníž. přenesená",J143,0)</f>
        <v>0</v>
      </c>
      <c r="BI143" s="204">
        <f>IF(N143="nulová",J143,0)</f>
        <v>0</v>
      </c>
      <c r="BJ143" s="17" t="s">
        <v>23</v>
      </c>
      <c r="BK143" s="204">
        <f>ROUND(I143*H143,2)</f>
        <v>0</v>
      </c>
      <c r="BL143" s="17" t="s">
        <v>250</v>
      </c>
      <c r="BM143" s="17" t="s">
        <v>899</v>
      </c>
    </row>
    <row r="144" spans="2:65" s="1" customFormat="1" x14ac:dyDescent="0.3">
      <c r="B144" s="34"/>
      <c r="C144" s="56"/>
      <c r="D144" s="219" t="s">
        <v>145</v>
      </c>
      <c r="E144" s="56"/>
      <c r="F144" s="223" t="s">
        <v>898</v>
      </c>
      <c r="G144" s="56"/>
      <c r="H144" s="56"/>
      <c r="I144" s="161"/>
      <c r="J144" s="56"/>
      <c r="K144" s="56"/>
      <c r="L144" s="54"/>
      <c r="M144" s="71"/>
      <c r="N144" s="35"/>
      <c r="O144" s="35"/>
      <c r="P144" s="35"/>
      <c r="Q144" s="35"/>
      <c r="R144" s="35"/>
      <c r="S144" s="35"/>
      <c r="T144" s="72"/>
      <c r="AT144" s="17" t="s">
        <v>145</v>
      </c>
      <c r="AU144" s="17" t="s">
        <v>23</v>
      </c>
    </row>
    <row r="145" spans="2:65" s="1" customFormat="1" ht="22.5" customHeight="1" x14ac:dyDescent="0.3">
      <c r="B145" s="34"/>
      <c r="C145" s="193" t="s">
        <v>323</v>
      </c>
      <c r="D145" s="193" t="s">
        <v>138</v>
      </c>
      <c r="E145" s="194" t="s">
        <v>900</v>
      </c>
      <c r="F145" s="195" t="s">
        <v>901</v>
      </c>
      <c r="G145" s="196" t="s">
        <v>874</v>
      </c>
      <c r="H145" s="197">
        <v>1</v>
      </c>
      <c r="I145" s="198"/>
      <c r="J145" s="199">
        <f>ROUND(I145*H145,2)</f>
        <v>0</v>
      </c>
      <c r="K145" s="195" t="s">
        <v>31</v>
      </c>
      <c r="L145" s="54"/>
      <c r="M145" s="200" t="s">
        <v>31</v>
      </c>
      <c r="N145" s="201" t="s">
        <v>46</v>
      </c>
      <c r="O145" s="35"/>
      <c r="P145" s="202">
        <f>O145*H145</f>
        <v>0</v>
      </c>
      <c r="Q145" s="202">
        <v>0</v>
      </c>
      <c r="R145" s="202">
        <f>Q145*H145</f>
        <v>0</v>
      </c>
      <c r="S145" s="202">
        <v>0</v>
      </c>
      <c r="T145" s="203">
        <f>S145*H145</f>
        <v>0</v>
      </c>
      <c r="AR145" s="17" t="s">
        <v>250</v>
      </c>
      <c r="AT145" s="17" t="s">
        <v>138</v>
      </c>
      <c r="AU145" s="17" t="s">
        <v>23</v>
      </c>
      <c r="AY145" s="17" t="s">
        <v>135</v>
      </c>
      <c r="BE145" s="204">
        <f>IF(N145="základní",J145,0)</f>
        <v>0</v>
      </c>
      <c r="BF145" s="204">
        <f>IF(N145="snížená",J145,0)</f>
        <v>0</v>
      </c>
      <c r="BG145" s="204">
        <f>IF(N145="zákl. přenesená",J145,0)</f>
        <v>0</v>
      </c>
      <c r="BH145" s="204">
        <f>IF(N145="sníž. přenesená",J145,0)</f>
        <v>0</v>
      </c>
      <c r="BI145" s="204">
        <f>IF(N145="nulová",J145,0)</f>
        <v>0</v>
      </c>
      <c r="BJ145" s="17" t="s">
        <v>23</v>
      </c>
      <c r="BK145" s="204">
        <f>ROUND(I145*H145,2)</f>
        <v>0</v>
      </c>
      <c r="BL145" s="17" t="s">
        <v>250</v>
      </c>
      <c r="BM145" s="17" t="s">
        <v>902</v>
      </c>
    </row>
    <row r="146" spans="2:65" s="1" customFormat="1" x14ac:dyDescent="0.3">
      <c r="B146" s="34"/>
      <c r="C146" s="56"/>
      <c r="D146" s="219" t="s">
        <v>145</v>
      </c>
      <c r="E146" s="56"/>
      <c r="F146" s="223" t="s">
        <v>901</v>
      </c>
      <c r="G146" s="56"/>
      <c r="H146" s="56"/>
      <c r="I146" s="161"/>
      <c r="J146" s="56"/>
      <c r="K146" s="56"/>
      <c r="L146" s="54"/>
      <c r="M146" s="71"/>
      <c r="N146" s="35"/>
      <c r="O146" s="35"/>
      <c r="P146" s="35"/>
      <c r="Q146" s="35"/>
      <c r="R146" s="35"/>
      <c r="S146" s="35"/>
      <c r="T146" s="72"/>
      <c r="AT146" s="17" t="s">
        <v>145</v>
      </c>
      <c r="AU146" s="17" t="s">
        <v>23</v>
      </c>
    </row>
    <row r="147" spans="2:65" s="1" customFormat="1" ht="22.5" customHeight="1" x14ac:dyDescent="0.3">
      <c r="B147" s="34"/>
      <c r="C147" s="193" t="s">
        <v>333</v>
      </c>
      <c r="D147" s="193" t="s">
        <v>138</v>
      </c>
      <c r="E147" s="194" t="s">
        <v>903</v>
      </c>
      <c r="F147" s="195" t="s">
        <v>904</v>
      </c>
      <c r="G147" s="196" t="s">
        <v>587</v>
      </c>
      <c r="H147" s="197">
        <v>5</v>
      </c>
      <c r="I147" s="198"/>
      <c r="J147" s="199">
        <f>ROUND(I147*H147,2)</f>
        <v>0</v>
      </c>
      <c r="K147" s="195" t="s">
        <v>31</v>
      </c>
      <c r="L147" s="54"/>
      <c r="M147" s="200" t="s">
        <v>31</v>
      </c>
      <c r="N147" s="201" t="s">
        <v>46</v>
      </c>
      <c r="O147" s="35"/>
      <c r="P147" s="202">
        <f>O147*H147</f>
        <v>0</v>
      </c>
      <c r="Q147" s="202">
        <v>0</v>
      </c>
      <c r="R147" s="202">
        <f>Q147*H147</f>
        <v>0</v>
      </c>
      <c r="S147" s="202">
        <v>0</v>
      </c>
      <c r="T147" s="203">
        <f>S147*H147</f>
        <v>0</v>
      </c>
      <c r="AR147" s="17" t="s">
        <v>250</v>
      </c>
      <c r="AT147" s="17" t="s">
        <v>138</v>
      </c>
      <c r="AU147" s="17" t="s">
        <v>23</v>
      </c>
      <c r="AY147" s="17" t="s">
        <v>135</v>
      </c>
      <c r="BE147" s="204">
        <f>IF(N147="základní",J147,0)</f>
        <v>0</v>
      </c>
      <c r="BF147" s="204">
        <f>IF(N147="snížená",J147,0)</f>
        <v>0</v>
      </c>
      <c r="BG147" s="204">
        <f>IF(N147="zákl. přenesená",J147,0)</f>
        <v>0</v>
      </c>
      <c r="BH147" s="204">
        <f>IF(N147="sníž. přenesená",J147,0)</f>
        <v>0</v>
      </c>
      <c r="BI147" s="204">
        <f>IF(N147="nulová",J147,0)</f>
        <v>0</v>
      </c>
      <c r="BJ147" s="17" t="s">
        <v>23</v>
      </c>
      <c r="BK147" s="204">
        <f>ROUND(I147*H147,2)</f>
        <v>0</v>
      </c>
      <c r="BL147" s="17" t="s">
        <v>250</v>
      </c>
      <c r="BM147" s="17" t="s">
        <v>905</v>
      </c>
    </row>
    <row r="148" spans="2:65" s="1" customFormat="1" x14ac:dyDescent="0.3">
      <c r="B148" s="34"/>
      <c r="C148" s="56"/>
      <c r="D148" s="219" t="s">
        <v>145</v>
      </c>
      <c r="E148" s="56"/>
      <c r="F148" s="223" t="s">
        <v>904</v>
      </c>
      <c r="G148" s="56"/>
      <c r="H148" s="56"/>
      <c r="I148" s="161"/>
      <c r="J148" s="56"/>
      <c r="K148" s="56"/>
      <c r="L148" s="54"/>
      <c r="M148" s="71"/>
      <c r="N148" s="35"/>
      <c r="O148" s="35"/>
      <c r="P148" s="35"/>
      <c r="Q148" s="35"/>
      <c r="R148" s="35"/>
      <c r="S148" s="35"/>
      <c r="T148" s="72"/>
      <c r="AT148" s="17" t="s">
        <v>145</v>
      </c>
      <c r="AU148" s="17" t="s">
        <v>23</v>
      </c>
    </row>
    <row r="149" spans="2:65" s="1" customFormat="1" ht="22.5" customHeight="1" x14ac:dyDescent="0.3">
      <c r="B149" s="34"/>
      <c r="C149" s="193" t="s">
        <v>339</v>
      </c>
      <c r="D149" s="193" t="s">
        <v>138</v>
      </c>
      <c r="E149" s="194" t="s">
        <v>906</v>
      </c>
      <c r="F149" s="195" t="s">
        <v>907</v>
      </c>
      <c r="G149" s="196" t="s">
        <v>386</v>
      </c>
      <c r="H149" s="225"/>
      <c r="I149" s="198"/>
      <c r="J149" s="199">
        <f>ROUND(I149*H149,2)</f>
        <v>0</v>
      </c>
      <c r="K149" s="195" t="s">
        <v>31</v>
      </c>
      <c r="L149" s="54"/>
      <c r="M149" s="200" t="s">
        <v>31</v>
      </c>
      <c r="N149" s="201" t="s">
        <v>46</v>
      </c>
      <c r="O149" s="35"/>
      <c r="P149" s="202">
        <f>O149*H149</f>
        <v>0</v>
      </c>
      <c r="Q149" s="202">
        <v>0</v>
      </c>
      <c r="R149" s="202">
        <f>Q149*H149</f>
        <v>0</v>
      </c>
      <c r="S149" s="202">
        <v>0</v>
      </c>
      <c r="T149" s="203">
        <f>S149*H149</f>
        <v>0</v>
      </c>
      <c r="AR149" s="17" t="s">
        <v>250</v>
      </c>
      <c r="AT149" s="17" t="s">
        <v>138</v>
      </c>
      <c r="AU149" s="17" t="s">
        <v>23</v>
      </c>
      <c r="AY149" s="17" t="s">
        <v>135</v>
      </c>
      <c r="BE149" s="204">
        <f>IF(N149="základní",J149,0)</f>
        <v>0</v>
      </c>
      <c r="BF149" s="204">
        <f>IF(N149="snížená",J149,0)</f>
        <v>0</v>
      </c>
      <c r="BG149" s="204">
        <f>IF(N149="zákl. přenesená",J149,0)</f>
        <v>0</v>
      </c>
      <c r="BH149" s="204">
        <f>IF(N149="sníž. přenesená",J149,0)</f>
        <v>0</v>
      </c>
      <c r="BI149" s="204">
        <f>IF(N149="nulová",J149,0)</f>
        <v>0</v>
      </c>
      <c r="BJ149" s="17" t="s">
        <v>23</v>
      </c>
      <c r="BK149" s="204">
        <f>ROUND(I149*H149,2)</f>
        <v>0</v>
      </c>
      <c r="BL149" s="17" t="s">
        <v>250</v>
      </c>
      <c r="BM149" s="17" t="s">
        <v>908</v>
      </c>
    </row>
    <row r="150" spans="2:65" s="1" customFormat="1" x14ac:dyDescent="0.3">
      <c r="B150" s="34"/>
      <c r="C150" s="56"/>
      <c r="D150" s="219" t="s">
        <v>145</v>
      </c>
      <c r="E150" s="56"/>
      <c r="F150" s="223" t="s">
        <v>907</v>
      </c>
      <c r="G150" s="56"/>
      <c r="H150" s="56"/>
      <c r="I150" s="161"/>
      <c r="J150" s="56"/>
      <c r="K150" s="56"/>
      <c r="L150" s="54"/>
      <c r="M150" s="71"/>
      <c r="N150" s="35"/>
      <c r="O150" s="35"/>
      <c r="P150" s="35"/>
      <c r="Q150" s="35"/>
      <c r="R150" s="35"/>
      <c r="S150" s="35"/>
      <c r="T150" s="72"/>
      <c r="AT150" s="17" t="s">
        <v>145</v>
      </c>
      <c r="AU150" s="17" t="s">
        <v>23</v>
      </c>
    </row>
    <row r="151" spans="2:65" s="1" customFormat="1" ht="22.5" customHeight="1" x14ac:dyDescent="0.3">
      <c r="B151" s="34"/>
      <c r="C151" s="193" t="s">
        <v>343</v>
      </c>
      <c r="D151" s="193" t="s">
        <v>138</v>
      </c>
      <c r="E151" s="194" t="s">
        <v>909</v>
      </c>
      <c r="F151" s="195" t="s">
        <v>910</v>
      </c>
      <c r="G151" s="196" t="s">
        <v>386</v>
      </c>
      <c r="H151" s="225"/>
      <c r="I151" s="198"/>
      <c r="J151" s="199">
        <f>ROUND(I151*H151,2)</f>
        <v>0</v>
      </c>
      <c r="K151" s="195" t="s">
        <v>31</v>
      </c>
      <c r="L151" s="54"/>
      <c r="M151" s="200" t="s">
        <v>31</v>
      </c>
      <c r="N151" s="201" t="s">
        <v>46</v>
      </c>
      <c r="O151" s="35"/>
      <c r="P151" s="202">
        <f>O151*H151</f>
        <v>0</v>
      </c>
      <c r="Q151" s="202">
        <v>0</v>
      </c>
      <c r="R151" s="202">
        <f>Q151*H151</f>
        <v>0</v>
      </c>
      <c r="S151" s="202">
        <v>0</v>
      </c>
      <c r="T151" s="203">
        <f>S151*H151</f>
        <v>0</v>
      </c>
      <c r="AR151" s="17" t="s">
        <v>250</v>
      </c>
      <c r="AT151" s="17" t="s">
        <v>138</v>
      </c>
      <c r="AU151" s="17" t="s">
        <v>23</v>
      </c>
      <c r="AY151" s="17" t="s">
        <v>135</v>
      </c>
      <c r="BE151" s="204">
        <f>IF(N151="základní",J151,0)</f>
        <v>0</v>
      </c>
      <c r="BF151" s="204">
        <f>IF(N151="snížená",J151,0)</f>
        <v>0</v>
      </c>
      <c r="BG151" s="204">
        <f>IF(N151="zákl. přenesená",J151,0)</f>
        <v>0</v>
      </c>
      <c r="BH151" s="204">
        <f>IF(N151="sníž. přenesená",J151,0)</f>
        <v>0</v>
      </c>
      <c r="BI151" s="204">
        <f>IF(N151="nulová",J151,0)</f>
        <v>0</v>
      </c>
      <c r="BJ151" s="17" t="s">
        <v>23</v>
      </c>
      <c r="BK151" s="204">
        <f>ROUND(I151*H151,2)</f>
        <v>0</v>
      </c>
      <c r="BL151" s="17" t="s">
        <v>250</v>
      </c>
      <c r="BM151" s="17" t="s">
        <v>911</v>
      </c>
    </row>
    <row r="152" spans="2:65" s="1" customFormat="1" x14ac:dyDescent="0.3">
      <c r="B152" s="34"/>
      <c r="C152" s="56"/>
      <c r="D152" s="219" t="s">
        <v>145</v>
      </c>
      <c r="E152" s="56"/>
      <c r="F152" s="223" t="s">
        <v>910</v>
      </c>
      <c r="G152" s="56"/>
      <c r="H152" s="56"/>
      <c r="I152" s="161"/>
      <c r="J152" s="56"/>
      <c r="K152" s="56"/>
      <c r="L152" s="54"/>
      <c r="M152" s="71"/>
      <c r="N152" s="35"/>
      <c r="O152" s="35"/>
      <c r="P152" s="35"/>
      <c r="Q152" s="35"/>
      <c r="R152" s="35"/>
      <c r="S152" s="35"/>
      <c r="T152" s="72"/>
      <c r="AT152" s="17" t="s">
        <v>145</v>
      </c>
      <c r="AU152" s="17" t="s">
        <v>23</v>
      </c>
    </row>
    <row r="153" spans="2:65" s="1" customFormat="1" ht="22.5" customHeight="1" x14ac:dyDescent="0.3">
      <c r="B153" s="34"/>
      <c r="C153" s="193" t="s">
        <v>349</v>
      </c>
      <c r="D153" s="193" t="s">
        <v>138</v>
      </c>
      <c r="E153" s="194" t="s">
        <v>912</v>
      </c>
      <c r="F153" s="195" t="s">
        <v>913</v>
      </c>
      <c r="G153" s="196" t="s">
        <v>386</v>
      </c>
      <c r="H153" s="225"/>
      <c r="I153" s="198"/>
      <c r="J153" s="199">
        <f>ROUND(I153*H153,2)</f>
        <v>0</v>
      </c>
      <c r="K153" s="195" t="s">
        <v>31</v>
      </c>
      <c r="L153" s="54"/>
      <c r="M153" s="200" t="s">
        <v>31</v>
      </c>
      <c r="N153" s="201" t="s">
        <v>46</v>
      </c>
      <c r="O153" s="35"/>
      <c r="P153" s="202">
        <f>O153*H153</f>
        <v>0</v>
      </c>
      <c r="Q153" s="202">
        <v>0</v>
      </c>
      <c r="R153" s="202">
        <f>Q153*H153</f>
        <v>0</v>
      </c>
      <c r="S153" s="202">
        <v>0</v>
      </c>
      <c r="T153" s="203">
        <f>S153*H153</f>
        <v>0</v>
      </c>
      <c r="AR153" s="17" t="s">
        <v>250</v>
      </c>
      <c r="AT153" s="17" t="s">
        <v>138</v>
      </c>
      <c r="AU153" s="17" t="s">
        <v>23</v>
      </c>
      <c r="AY153" s="17" t="s">
        <v>135</v>
      </c>
      <c r="BE153" s="204">
        <f>IF(N153="základní",J153,0)</f>
        <v>0</v>
      </c>
      <c r="BF153" s="204">
        <f>IF(N153="snížená",J153,0)</f>
        <v>0</v>
      </c>
      <c r="BG153" s="204">
        <f>IF(N153="zákl. přenesená",J153,0)</f>
        <v>0</v>
      </c>
      <c r="BH153" s="204">
        <f>IF(N153="sníž. přenesená",J153,0)</f>
        <v>0</v>
      </c>
      <c r="BI153" s="204">
        <f>IF(N153="nulová",J153,0)</f>
        <v>0</v>
      </c>
      <c r="BJ153" s="17" t="s">
        <v>23</v>
      </c>
      <c r="BK153" s="204">
        <f>ROUND(I153*H153,2)</f>
        <v>0</v>
      </c>
      <c r="BL153" s="17" t="s">
        <v>250</v>
      </c>
      <c r="BM153" s="17" t="s">
        <v>914</v>
      </c>
    </row>
    <row r="154" spans="2:65" s="1" customFormat="1" x14ac:dyDescent="0.3">
      <c r="B154" s="34"/>
      <c r="C154" s="56"/>
      <c r="D154" s="219" t="s">
        <v>145</v>
      </c>
      <c r="E154" s="56"/>
      <c r="F154" s="223" t="s">
        <v>913</v>
      </c>
      <c r="G154" s="56"/>
      <c r="H154" s="56"/>
      <c r="I154" s="161"/>
      <c r="J154" s="56"/>
      <c r="K154" s="56"/>
      <c r="L154" s="54"/>
      <c r="M154" s="71"/>
      <c r="N154" s="35"/>
      <c r="O154" s="35"/>
      <c r="P154" s="35"/>
      <c r="Q154" s="35"/>
      <c r="R154" s="35"/>
      <c r="S154" s="35"/>
      <c r="T154" s="72"/>
      <c r="AT154" s="17" t="s">
        <v>145</v>
      </c>
      <c r="AU154" s="17" t="s">
        <v>23</v>
      </c>
    </row>
    <row r="155" spans="2:65" s="1" customFormat="1" ht="22.5" customHeight="1" x14ac:dyDescent="0.3">
      <c r="B155" s="34"/>
      <c r="C155" s="193" t="s">
        <v>355</v>
      </c>
      <c r="D155" s="193" t="s">
        <v>138</v>
      </c>
      <c r="E155" s="194" t="s">
        <v>915</v>
      </c>
      <c r="F155" s="195" t="s">
        <v>916</v>
      </c>
      <c r="G155" s="196" t="s">
        <v>386</v>
      </c>
      <c r="H155" s="225"/>
      <c r="I155" s="198"/>
      <c r="J155" s="199">
        <f>ROUND(I155*H155,2)</f>
        <v>0</v>
      </c>
      <c r="K155" s="195" t="s">
        <v>31</v>
      </c>
      <c r="L155" s="54"/>
      <c r="M155" s="200" t="s">
        <v>31</v>
      </c>
      <c r="N155" s="201" t="s">
        <v>46</v>
      </c>
      <c r="O155" s="35"/>
      <c r="P155" s="202">
        <f>O155*H155</f>
        <v>0</v>
      </c>
      <c r="Q155" s="202">
        <v>0</v>
      </c>
      <c r="R155" s="202">
        <f>Q155*H155</f>
        <v>0</v>
      </c>
      <c r="S155" s="202">
        <v>0</v>
      </c>
      <c r="T155" s="203">
        <f>S155*H155</f>
        <v>0</v>
      </c>
      <c r="AR155" s="17" t="s">
        <v>250</v>
      </c>
      <c r="AT155" s="17" t="s">
        <v>138</v>
      </c>
      <c r="AU155" s="17" t="s">
        <v>23</v>
      </c>
      <c r="AY155" s="17" t="s">
        <v>135</v>
      </c>
      <c r="BE155" s="204">
        <f>IF(N155="základní",J155,0)</f>
        <v>0</v>
      </c>
      <c r="BF155" s="204">
        <f>IF(N155="snížená",J155,0)</f>
        <v>0</v>
      </c>
      <c r="BG155" s="204">
        <f>IF(N155="zákl. přenesená",J155,0)</f>
        <v>0</v>
      </c>
      <c r="BH155" s="204">
        <f>IF(N155="sníž. přenesená",J155,0)</f>
        <v>0</v>
      </c>
      <c r="BI155" s="204">
        <f>IF(N155="nulová",J155,0)</f>
        <v>0</v>
      </c>
      <c r="BJ155" s="17" t="s">
        <v>23</v>
      </c>
      <c r="BK155" s="204">
        <f>ROUND(I155*H155,2)</f>
        <v>0</v>
      </c>
      <c r="BL155" s="17" t="s">
        <v>250</v>
      </c>
      <c r="BM155" s="17" t="s">
        <v>917</v>
      </c>
    </row>
    <row r="156" spans="2:65" s="1" customFormat="1" x14ac:dyDescent="0.3">
      <c r="B156" s="34"/>
      <c r="C156" s="56"/>
      <c r="D156" s="219" t="s">
        <v>145</v>
      </c>
      <c r="E156" s="56"/>
      <c r="F156" s="223" t="s">
        <v>916</v>
      </c>
      <c r="G156" s="56"/>
      <c r="H156" s="56"/>
      <c r="I156" s="161"/>
      <c r="J156" s="56"/>
      <c r="K156" s="56"/>
      <c r="L156" s="54"/>
      <c r="M156" s="71"/>
      <c r="N156" s="35"/>
      <c r="O156" s="35"/>
      <c r="P156" s="35"/>
      <c r="Q156" s="35"/>
      <c r="R156" s="35"/>
      <c r="S156" s="35"/>
      <c r="T156" s="72"/>
      <c r="AT156" s="17" t="s">
        <v>145</v>
      </c>
      <c r="AU156" s="17" t="s">
        <v>23</v>
      </c>
    </row>
    <row r="157" spans="2:65" s="1" customFormat="1" ht="22.5" customHeight="1" x14ac:dyDescent="0.3">
      <c r="B157" s="34"/>
      <c r="C157" s="193" t="s">
        <v>360</v>
      </c>
      <c r="D157" s="193" t="s">
        <v>138</v>
      </c>
      <c r="E157" s="194" t="s">
        <v>918</v>
      </c>
      <c r="F157" s="195" t="s">
        <v>919</v>
      </c>
      <c r="G157" s="196" t="s">
        <v>920</v>
      </c>
      <c r="H157" s="197">
        <v>40</v>
      </c>
      <c r="I157" s="198"/>
      <c r="J157" s="199">
        <f>ROUND(I157*H157,2)</f>
        <v>0</v>
      </c>
      <c r="K157" s="195" t="s">
        <v>31</v>
      </c>
      <c r="L157" s="54"/>
      <c r="M157" s="200" t="s">
        <v>31</v>
      </c>
      <c r="N157" s="201" t="s">
        <v>46</v>
      </c>
      <c r="O157" s="35"/>
      <c r="P157" s="202">
        <f>O157*H157</f>
        <v>0</v>
      </c>
      <c r="Q157" s="202">
        <v>0</v>
      </c>
      <c r="R157" s="202">
        <f>Q157*H157</f>
        <v>0</v>
      </c>
      <c r="S157" s="202">
        <v>0</v>
      </c>
      <c r="T157" s="203">
        <f>S157*H157</f>
        <v>0</v>
      </c>
      <c r="AR157" s="17" t="s">
        <v>250</v>
      </c>
      <c r="AT157" s="17" t="s">
        <v>138</v>
      </c>
      <c r="AU157" s="17" t="s">
        <v>23</v>
      </c>
      <c r="AY157" s="17" t="s">
        <v>135</v>
      </c>
      <c r="BE157" s="204">
        <f>IF(N157="základní",J157,0)</f>
        <v>0</v>
      </c>
      <c r="BF157" s="204">
        <f>IF(N157="snížená",J157,0)</f>
        <v>0</v>
      </c>
      <c r="BG157" s="204">
        <f>IF(N157="zákl. přenesená",J157,0)</f>
        <v>0</v>
      </c>
      <c r="BH157" s="204">
        <f>IF(N157="sníž. přenesená",J157,0)</f>
        <v>0</v>
      </c>
      <c r="BI157" s="204">
        <f>IF(N157="nulová",J157,0)</f>
        <v>0</v>
      </c>
      <c r="BJ157" s="17" t="s">
        <v>23</v>
      </c>
      <c r="BK157" s="204">
        <f>ROUND(I157*H157,2)</f>
        <v>0</v>
      </c>
      <c r="BL157" s="17" t="s">
        <v>250</v>
      </c>
      <c r="BM157" s="17" t="s">
        <v>921</v>
      </c>
    </row>
    <row r="158" spans="2:65" s="1" customFormat="1" x14ac:dyDescent="0.3">
      <c r="B158" s="34"/>
      <c r="C158" s="56"/>
      <c r="D158" s="219" t="s">
        <v>145</v>
      </c>
      <c r="E158" s="56"/>
      <c r="F158" s="223" t="s">
        <v>919</v>
      </c>
      <c r="G158" s="56"/>
      <c r="H158" s="56"/>
      <c r="I158" s="161"/>
      <c r="J158" s="56"/>
      <c r="K158" s="56"/>
      <c r="L158" s="54"/>
      <c r="M158" s="71"/>
      <c r="N158" s="35"/>
      <c r="O158" s="35"/>
      <c r="P158" s="35"/>
      <c r="Q158" s="35"/>
      <c r="R158" s="35"/>
      <c r="S158" s="35"/>
      <c r="T158" s="72"/>
      <c r="AT158" s="17" t="s">
        <v>145</v>
      </c>
      <c r="AU158" s="17" t="s">
        <v>23</v>
      </c>
    </row>
    <row r="159" spans="2:65" s="1" customFormat="1" ht="22.5" customHeight="1" x14ac:dyDescent="0.3">
      <c r="B159" s="34"/>
      <c r="C159" s="193" t="s">
        <v>368</v>
      </c>
      <c r="D159" s="193" t="s">
        <v>138</v>
      </c>
      <c r="E159" s="194" t="s">
        <v>922</v>
      </c>
      <c r="F159" s="195" t="s">
        <v>923</v>
      </c>
      <c r="G159" s="196" t="s">
        <v>386</v>
      </c>
      <c r="H159" s="225"/>
      <c r="I159" s="198"/>
      <c r="J159" s="199">
        <f>ROUND(I159*H159,2)</f>
        <v>0</v>
      </c>
      <c r="K159" s="195" t="s">
        <v>31</v>
      </c>
      <c r="L159" s="54"/>
      <c r="M159" s="200" t="s">
        <v>31</v>
      </c>
      <c r="N159" s="201" t="s">
        <v>46</v>
      </c>
      <c r="O159" s="35"/>
      <c r="P159" s="202">
        <f>O159*H159</f>
        <v>0</v>
      </c>
      <c r="Q159" s="202">
        <v>0</v>
      </c>
      <c r="R159" s="202">
        <f>Q159*H159</f>
        <v>0</v>
      </c>
      <c r="S159" s="202">
        <v>0</v>
      </c>
      <c r="T159" s="203">
        <f>S159*H159</f>
        <v>0</v>
      </c>
      <c r="AR159" s="17" t="s">
        <v>250</v>
      </c>
      <c r="AT159" s="17" t="s">
        <v>138</v>
      </c>
      <c r="AU159" s="17" t="s">
        <v>23</v>
      </c>
      <c r="AY159" s="17" t="s">
        <v>135</v>
      </c>
      <c r="BE159" s="204">
        <f>IF(N159="základní",J159,0)</f>
        <v>0</v>
      </c>
      <c r="BF159" s="204">
        <f>IF(N159="snížená",J159,0)</f>
        <v>0</v>
      </c>
      <c r="BG159" s="204">
        <f>IF(N159="zákl. přenesená",J159,0)</f>
        <v>0</v>
      </c>
      <c r="BH159" s="204">
        <f>IF(N159="sníž. přenesená",J159,0)</f>
        <v>0</v>
      </c>
      <c r="BI159" s="204">
        <f>IF(N159="nulová",J159,0)</f>
        <v>0</v>
      </c>
      <c r="BJ159" s="17" t="s">
        <v>23</v>
      </c>
      <c r="BK159" s="204">
        <f>ROUND(I159*H159,2)</f>
        <v>0</v>
      </c>
      <c r="BL159" s="17" t="s">
        <v>250</v>
      </c>
      <c r="BM159" s="17" t="s">
        <v>924</v>
      </c>
    </row>
    <row r="160" spans="2:65" s="1" customFormat="1" x14ac:dyDescent="0.3">
      <c r="B160" s="34"/>
      <c r="C160" s="56"/>
      <c r="D160" s="219" t="s">
        <v>145</v>
      </c>
      <c r="E160" s="56"/>
      <c r="F160" s="223" t="s">
        <v>923</v>
      </c>
      <c r="G160" s="56"/>
      <c r="H160" s="56"/>
      <c r="I160" s="161"/>
      <c r="J160" s="56"/>
      <c r="K160" s="56"/>
      <c r="L160" s="54"/>
      <c r="M160" s="71"/>
      <c r="N160" s="35"/>
      <c r="O160" s="35"/>
      <c r="P160" s="35"/>
      <c r="Q160" s="35"/>
      <c r="R160" s="35"/>
      <c r="S160" s="35"/>
      <c r="T160" s="72"/>
      <c r="AT160" s="17" t="s">
        <v>145</v>
      </c>
      <c r="AU160" s="17" t="s">
        <v>23</v>
      </c>
    </row>
    <row r="161" spans="2:65" s="1" customFormat="1" ht="22.5" customHeight="1" x14ac:dyDescent="0.3">
      <c r="B161" s="34"/>
      <c r="C161" s="193" t="s">
        <v>373</v>
      </c>
      <c r="D161" s="193" t="s">
        <v>138</v>
      </c>
      <c r="E161" s="194" t="s">
        <v>925</v>
      </c>
      <c r="F161" s="195" t="s">
        <v>926</v>
      </c>
      <c r="G161" s="196" t="s">
        <v>386</v>
      </c>
      <c r="H161" s="225"/>
      <c r="I161" s="198"/>
      <c r="J161" s="199">
        <f>ROUND(I161*H161,2)</f>
        <v>0</v>
      </c>
      <c r="K161" s="195" t="s">
        <v>31</v>
      </c>
      <c r="L161" s="54"/>
      <c r="M161" s="200" t="s">
        <v>31</v>
      </c>
      <c r="N161" s="201" t="s">
        <v>46</v>
      </c>
      <c r="O161" s="35"/>
      <c r="P161" s="202">
        <f>O161*H161</f>
        <v>0</v>
      </c>
      <c r="Q161" s="202">
        <v>0</v>
      </c>
      <c r="R161" s="202">
        <f>Q161*H161</f>
        <v>0</v>
      </c>
      <c r="S161" s="202">
        <v>0</v>
      </c>
      <c r="T161" s="203">
        <f>S161*H161</f>
        <v>0</v>
      </c>
      <c r="AR161" s="17" t="s">
        <v>250</v>
      </c>
      <c r="AT161" s="17" t="s">
        <v>138</v>
      </c>
      <c r="AU161" s="17" t="s">
        <v>23</v>
      </c>
      <c r="AY161" s="17" t="s">
        <v>135</v>
      </c>
      <c r="BE161" s="204">
        <f>IF(N161="základní",J161,0)</f>
        <v>0</v>
      </c>
      <c r="BF161" s="204">
        <f>IF(N161="snížená",J161,0)</f>
        <v>0</v>
      </c>
      <c r="BG161" s="204">
        <f>IF(N161="zákl. přenesená",J161,0)</f>
        <v>0</v>
      </c>
      <c r="BH161" s="204">
        <f>IF(N161="sníž. přenesená",J161,0)</f>
        <v>0</v>
      </c>
      <c r="BI161" s="204">
        <f>IF(N161="nulová",J161,0)</f>
        <v>0</v>
      </c>
      <c r="BJ161" s="17" t="s">
        <v>23</v>
      </c>
      <c r="BK161" s="204">
        <f>ROUND(I161*H161,2)</f>
        <v>0</v>
      </c>
      <c r="BL161" s="17" t="s">
        <v>250</v>
      </c>
      <c r="BM161" s="17" t="s">
        <v>927</v>
      </c>
    </row>
    <row r="162" spans="2:65" s="1" customFormat="1" x14ac:dyDescent="0.3">
      <c r="B162" s="34"/>
      <c r="C162" s="56"/>
      <c r="D162" s="205" t="s">
        <v>145</v>
      </c>
      <c r="E162" s="56"/>
      <c r="F162" s="206" t="s">
        <v>926</v>
      </c>
      <c r="G162" s="56"/>
      <c r="H162" s="56"/>
      <c r="I162" s="161"/>
      <c r="J162" s="56"/>
      <c r="K162" s="56"/>
      <c r="L162" s="54"/>
      <c r="M162" s="71"/>
      <c r="N162" s="35"/>
      <c r="O162" s="35"/>
      <c r="P162" s="35"/>
      <c r="Q162" s="35"/>
      <c r="R162" s="35"/>
      <c r="S162" s="35"/>
      <c r="T162" s="72"/>
      <c r="AT162" s="17" t="s">
        <v>145</v>
      </c>
      <c r="AU162" s="17" t="s">
        <v>23</v>
      </c>
    </row>
    <row r="163" spans="2:65" s="11" customFormat="1" ht="37.35" customHeight="1" x14ac:dyDescent="0.35">
      <c r="B163" s="176"/>
      <c r="C163" s="177"/>
      <c r="D163" s="190" t="s">
        <v>74</v>
      </c>
      <c r="E163" s="250" t="s">
        <v>928</v>
      </c>
      <c r="F163" s="250" t="s">
        <v>929</v>
      </c>
      <c r="G163" s="177"/>
      <c r="H163" s="177"/>
      <c r="I163" s="180"/>
      <c r="J163" s="251">
        <f>BK163</f>
        <v>0</v>
      </c>
      <c r="K163" s="177"/>
      <c r="L163" s="182"/>
      <c r="M163" s="183"/>
      <c r="N163" s="184"/>
      <c r="O163" s="184"/>
      <c r="P163" s="185">
        <f>SUM(P164:P169)</f>
        <v>0</v>
      </c>
      <c r="Q163" s="184"/>
      <c r="R163" s="185">
        <f>SUM(R164:R169)</f>
        <v>0</v>
      </c>
      <c r="S163" s="184"/>
      <c r="T163" s="186">
        <f>SUM(T164:T169)</f>
        <v>0</v>
      </c>
      <c r="AR163" s="187" t="s">
        <v>81</v>
      </c>
      <c r="AT163" s="188" t="s">
        <v>74</v>
      </c>
      <c r="AU163" s="188" t="s">
        <v>75</v>
      </c>
      <c r="AY163" s="187" t="s">
        <v>135</v>
      </c>
      <c r="BK163" s="189">
        <f>SUM(BK164:BK169)</f>
        <v>0</v>
      </c>
    </row>
    <row r="164" spans="2:65" s="1" customFormat="1" ht="22.5" customHeight="1" x14ac:dyDescent="0.3">
      <c r="B164" s="34"/>
      <c r="C164" s="193" t="s">
        <v>378</v>
      </c>
      <c r="D164" s="193" t="s">
        <v>138</v>
      </c>
      <c r="E164" s="194" t="s">
        <v>930</v>
      </c>
      <c r="F164" s="195" t="s">
        <v>931</v>
      </c>
      <c r="G164" s="196" t="s">
        <v>241</v>
      </c>
      <c r="H164" s="197">
        <v>4</v>
      </c>
      <c r="I164" s="198"/>
      <c r="J164" s="199">
        <f>ROUND(I164*H164,2)</f>
        <v>0</v>
      </c>
      <c r="K164" s="195" t="s">
        <v>31</v>
      </c>
      <c r="L164" s="54"/>
      <c r="M164" s="200" t="s">
        <v>31</v>
      </c>
      <c r="N164" s="201" t="s">
        <v>46</v>
      </c>
      <c r="O164" s="35"/>
      <c r="P164" s="202">
        <f>O164*H164</f>
        <v>0</v>
      </c>
      <c r="Q164" s="202">
        <v>0</v>
      </c>
      <c r="R164" s="202">
        <f>Q164*H164</f>
        <v>0</v>
      </c>
      <c r="S164" s="202">
        <v>0</v>
      </c>
      <c r="T164" s="203">
        <f>S164*H164</f>
        <v>0</v>
      </c>
      <c r="AR164" s="17" t="s">
        <v>250</v>
      </c>
      <c r="AT164" s="17" t="s">
        <v>138</v>
      </c>
      <c r="AU164" s="17" t="s">
        <v>23</v>
      </c>
      <c r="AY164" s="17" t="s">
        <v>135</v>
      </c>
      <c r="BE164" s="204">
        <f>IF(N164="základní",J164,0)</f>
        <v>0</v>
      </c>
      <c r="BF164" s="204">
        <f>IF(N164="snížená",J164,0)</f>
        <v>0</v>
      </c>
      <c r="BG164" s="204">
        <f>IF(N164="zákl. přenesená",J164,0)</f>
        <v>0</v>
      </c>
      <c r="BH164" s="204">
        <f>IF(N164="sníž. přenesená",J164,0)</f>
        <v>0</v>
      </c>
      <c r="BI164" s="204">
        <f>IF(N164="nulová",J164,0)</f>
        <v>0</v>
      </c>
      <c r="BJ164" s="17" t="s">
        <v>23</v>
      </c>
      <c r="BK164" s="204">
        <f>ROUND(I164*H164,2)</f>
        <v>0</v>
      </c>
      <c r="BL164" s="17" t="s">
        <v>250</v>
      </c>
      <c r="BM164" s="17" t="s">
        <v>932</v>
      </c>
    </row>
    <row r="165" spans="2:65" s="1" customFormat="1" x14ac:dyDescent="0.3">
      <c r="B165" s="34"/>
      <c r="C165" s="56"/>
      <c r="D165" s="219" t="s">
        <v>145</v>
      </c>
      <c r="E165" s="56"/>
      <c r="F165" s="223" t="s">
        <v>931</v>
      </c>
      <c r="G165" s="56"/>
      <c r="H165" s="56"/>
      <c r="I165" s="161"/>
      <c r="J165" s="56"/>
      <c r="K165" s="56"/>
      <c r="L165" s="54"/>
      <c r="M165" s="71"/>
      <c r="N165" s="35"/>
      <c r="O165" s="35"/>
      <c r="P165" s="35"/>
      <c r="Q165" s="35"/>
      <c r="R165" s="35"/>
      <c r="S165" s="35"/>
      <c r="T165" s="72"/>
      <c r="AT165" s="17" t="s">
        <v>145</v>
      </c>
      <c r="AU165" s="17" t="s">
        <v>23</v>
      </c>
    </row>
    <row r="166" spans="2:65" s="1" customFormat="1" ht="22.5" customHeight="1" x14ac:dyDescent="0.3">
      <c r="B166" s="34"/>
      <c r="C166" s="193" t="s">
        <v>383</v>
      </c>
      <c r="D166" s="193" t="s">
        <v>138</v>
      </c>
      <c r="E166" s="194" t="s">
        <v>933</v>
      </c>
      <c r="F166" s="195" t="s">
        <v>934</v>
      </c>
      <c r="G166" s="196" t="s">
        <v>241</v>
      </c>
      <c r="H166" s="197">
        <v>11</v>
      </c>
      <c r="I166" s="198"/>
      <c r="J166" s="199">
        <f>ROUND(I166*H166,2)</f>
        <v>0</v>
      </c>
      <c r="K166" s="195" t="s">
        <v>31</v>
      </c>
      <c r="L166" s="54"/>
      <c r="M166" s="200" t="s">
        <v>31</v>
      </c>
      <c r="N166" s="201" t="s">
        <v>46</v>
      </c>
      <c r="O166" s="35"/>
      <c r="P166" s="202">
        <f>O166*H166</f>
        <v>0</v>
      </c>
      <c r="Q166" s="202">
        <v>0</v>
      </c>
      <c r="R166" s="202">
        <f>Q166*H166</f>
        <v>0</v>
      </c>
      <c r="S166" s="202">
        <v>0</v>
      </c>
      <c r="T166" s="203">
        <f>S166*H166</f>
        <v>0</v>
      </c>
      <c r="AR166" s="17" t="s">
        <v>250</v>
      </c>
      <c r="AT166" s="17" t="s">
        <v>138</v>
      </c>
      <c r="AU166" s="17" t="s">
        <v>23</v>
      </c>
      <c r="AY166" s="17" t="s">
        <v>135</v>
      </c>
      <c r="BE166" s="204">
        <f>IF(N166="základní",J166,0)</f>
        <v>0</v>
      </c>
      <c r="BF166" s="204">
        <f>IF(N166="snížená",J166,0)</f>
        <v>0</v>
      </c>
      <c r="BG166" s="204">
        <f>IF(N166="zákl. přenesená",J166,0)</f>
        <v>0</v>
      </c>
      <c r="BH166" s="204">
        <f>IF(N166="sníž. přenesená",J166,0)</f>
        <v>0</v>
      </c>
      <c r="BI166" s="204">
        <f>IF(N166="nulová",J166,0)</f>
        <v>0</v>
      </c>
      <c r="BJ166" s="17" t="s">
        <v>23</v>
      </c>
      <c r="BK166" s="204">
        <f>ROUND(I166*H166,2)</f>
        <v>0</v>
      </c>
      <c r="BL166" s="17" t="s">
        <v>250</v>
      </c>
      <c r="BM166" s="17" t="s">
        <v>935</v>
      </c>
    </row>
    <row r="167" spans="2:65" s="1" customFormat="1" x14ac:dyDescent="0.3">
      <c r="B167" s="34"/>
      <c r="C167" s="56"/>
      <c r="D167" s="219" t="s">
        <v>145</v>
      </c>
      <c r="E167" s="56"/>
      <c r="F167" s="223" t="s">
        <v>934</v>
      </c>
      <c r="G167" s="56"/>
      <c r="H167" s="56"/>
      <c r="I167" s="161"/>
      <c r="J167" s="56"/>
      <c r="K167" s="56"/>
      <c r="L167" s="54"/>
      <c r="M167" s="71"/>
      <c r="N167" s="35"/>
      <c r="O167" s="35"/>
      <c r="P167" s="35"/>
      <c r="Q167" s="35"/>
      <c r="R167" s="35"/>
      <c r="S167" s="35"/>
      <c r="T167" s="72"/>
      <c r="AT167" s="17" t="s">
        <v>145</v>
      </c>
      <c r="AU167" s="17" t="s">
        <v>23</v>
      </c>
    </row>
    <row r="168" spans="2:65" s="1" customFormat="1" ht="22.5" customHeight="1" x14ac:dyDescent="0.3">
      <c r="B168" s="34"/>
      <c r="C168" s="193" t="s">
        <v>392</v>
      </c>
      <c r="D168" s="193" t="s">
        <v>138</v>
      </c>
      <c r="E168" s="194" t="s">
        <v>936</v>
      </c>
      <c r="F168" s="195" t="s">
        <v>937</v>
      </c>
      <c r="G168" s="196" t="s">
        <v>241</v>
      </c>
      <c r="H168" s="197">
        <v>1</v>
      </c>
      <c r="I168" s="198"/>
      <c r="J168" s="199">
        <f>ROUND(I168*H168,2)</f>
        <v>0</v>
      </c>
      <c r="K168" s="195" t="s">
        <v>31</v>
      </c>
      <c r="L168" s="54"/>
      <c r="M168" s="200" t="s">
        <v>31</v>
      </c>
      <c r="N168" s="201" t="s">
        <v>46</v>
      </c>
      <c r="O168" s="35"/>
      <c r="P168" s="202">
        <f>O168*H168</f>
        <v>0</v>
      </c>
      <c r="Q168" s="202">
        <v>0</v>
      </c>
      <c r="R168" s="202">
        <f>Q168*H168</f>
        <v>0</v>
      </c>
      <c r="S168" s="202">
        <v>0</v>
      </c>
      <c r="T168" s="203">
        <f>S168*H168</f>
        <v>0</v>
      </c>
      <c r="AR168" s="17" t="s">
        <v>250</v>
      </c>
      <c r="AT168" s="17" t="s">
        <v>138</v>
      </c>
      <c r="AU168" s="17" t="s">
        <v>23</v>
      </c>
      <c r="AY168" s="17" t="s">
        <v>135</v>
      </c>
      <c r="BE168" s="204">
        <f>IF(N168="základní",J168,0)</f>
        <v>0</v>
      </c>
      <c r="BF168" s="204">
        <f>IF(N168="snížená",J168,0)</f>
        <v>0</v>
      </c>
      <c r="BG168" s="204">
        <f>IF(N168="zákl. přenesená",J168,0)</f>
        <v>0</v>
      </c>
      <c r="BH168" s="204">
        <f>IF(N168="sníž. přenesená",J168,0)</f>
        <v>0</v>
      </c>
      <c r="BI168" s="204">
        <f>IF(N168="nulová",J168,0)</f>
        <v>0</v>
      </c>
      <c r="BJ168" s="17" t="s">
        <v>23</v>
      </c>
      <c r="BK168" s="204">
        <f>ROUND(I168*H168,2)</f>
        <v>0</v>
      </c>
      <c r="BL168" s="17" t="s">
        <v>250</v>
      </c>
      <c r="BM168" s="17" t="s">
        <v>938</v>
      </c>
    </row>
    <row r="169" spans="2:65" s="1" customFormat="1" x14ac:dyDescent="0.3">
      <c r="B169" s="34"/>
      <c r="C169" s="56"/>
      <c r="D169" s="205" t="s">
        <v>145</v>
      </c>
      <c r="E169" s="56"/>
      <c r="F169" s="206" t="s">
        <v>937</v>
      </c>
      <c r="G169" s="56"/>
      <c r="H169" s="56"/>
      <c r="I169" s="161"/>
      <c r="J169" s="56"/>
      <c r="K169" s="56"/>
      <c r="L169" s="54"/>
      <c r="M169" s="71"/>
      <c r="N169" s="35"/>
      <c r="O169" s="35"/>
      <c r="P169" s="35"/>
      <c r="Q169" s="35"/>
      <c r="R169" s="35"/>
      <c r="S169" s="35"/>
      <c r="T169" s="72"/>
      <c r="AT169" s="17" t="s">
        <v>145</v>
      </c>
      <c r="AU169" s="17" t="s">
        <v>23</v>
      </c>
    </row>
    <row r="170" spans="2:65" s="11" customFormat="1" ht="37.35" customHeight="1" x14ac:dyDescent="0.35">
      <c r="B170" s="176"/>
      <c r="C170" s="177"/>
      <c r="D170" s="190" t="s">
        <v>74</v>
      </c>
      <c r="E170" s="250" t="s">
        <v>939</v>
      </c>
      <c r="F170" s="250" t="s">
        <v>940</v>
      </c>
      <c r="G170" s="177"/>
      <c r="H170" s="177"/>
      <c r="I170" s="180"/>
      <c r="J170" s="251">
        <f>BK170</f>
        <v>0</v>
      </c>
      <c r="K170" s="177"/>
      <c r="L170" s="182"/>
      <c r="M170" s="183"/>
      <c r="N170" s="184"/>
      <c r="O170" s="184"/>
      <c r="P170" s="185">
        <f>SUM(P171:P172)</f>
        <v>0</v>
      </c>
      <c r="Q170" s="184"/>
      <c r="R170" s="185">
        <f>SUM(R171:R172)</f>
        <v>0</v>
      </c>
      <c r="S170" s="184"/>
      <c r="T170" s="186">
        <f>SUM(T171:T172)</f>
        <v>0</v>
      </c>
      <c r="AR170" s="187" t="s">
        <v>81</v>
      </c>
      <c r="AT170" s="188" t="s">
        <v>74</v>
      </c>
      <c r="AU170" s="188" t="s">
        <v>75</v>
      </c>
      <c r="AY170" s="187" t="s">
        <v>135</v>
      </c>
      <c r="BK170" s="189">
        <f>SUM(BK171:BK172)</f>
        <v>0</v>
      </c>
    </row>
    <row r="171" spans="2:65" s="1" customFormat="1" ht="22.5" customHeight="1" x14ac:dyDescent="0.3">
      <c r="B171" s="34"/>
      <c r="C171" s="193" t="s">
        <v>397</v>
      </c>
      <c r="D171" s="193" t="s">
        <v>138</v>
      </c>
      <c r="E171" s="194" t="s">
        <v>941</v>
      </c>
      <c r="F171" s="195" t="s">
        <v>942</v>
      </c>
      <c r="G171" s="196" t="s">
        <v>174</v>
      </c>
      <c r="H171" s="197">
        <v>1</v>
      </c>
      <c r="I171" s="198"/>
      <c r="J171" s="199">
        <f>ROUND(I171*H171,2)</f>
        <v>0</v>
      </c>
      <c r="K171" s="195" t="s">
        <v>31</v>
      </c>
      <c r="L171" s="54"/>
      <c r="M171" s="200" t="s">
        <v>31</v>
      </c>
      <c r="N171" s="201" t="s">
        <v>46</v>
      </c>
      <c r="O171" s="35"/>
      <c r="P171" s="202">
        <f>O171*H171</f>
        <v>0</v>
      </c>
      <c r="Q171" s="202">
        <v>0</v>
      </c>
      <c r="R171" s="202">
        <f>Q171*H171</f>
        <v>0</v>
      </c>
      <c r="S171" s="202">
        <v>0</v>
      </c>
      <c r="T171" s="203">
        <f>S171*H171</f>
        <v>0</v>
      </c>
      <c r="AR171" s="17" t="s">
        <v>250</v>
      </c>
      <c r="AT171" s="17" t="s">
        <v>138</v>
      </c>
      <c r="AU171" s="17" t="s">
        <v>23</v>
      </c>
      <c r="AY171" s="17" t="s">
        <v>135</v>
      </c>
      <c r="BE171" s="204">
        <f>IF(N171="základní",J171,0)</f>
        <v>0</v>
      </c>
      <c r="BF171" s="204">
        <f>IF(N171="snížená",J171,0)</f>
        <v>0</v>
      </c>
      <c r="BG171" s="204">
        <f>IF(N171="zákl. přenesená",J171,0)</f>
        <v>0</v>
      </c>
      <c r="BH171" s="204">
        <f>IF(N171="sníž. přenesená",J171,0)</f>
        <v>0</v>
      </c>
      <c r="BI171" s="204">
        <f>IF(N171="nulová",J171,0)</f>
        <v>0</v>
      </c>
      <c r="BJ171" s="17" t="s">
        <v>23</v>
      </c>
      <c r="BK171" s="204">
        <f>ROUND(I171*H171,2)</f>
        <v>0</v>
      </c>
      <c r="BL171" s="17" t="s">
        <v>250</v>
      </c>
      <c r="BM171" s="17" t="s">
        <v>943</v>
      </c>
    </row>
    <row r="172" spans="2:65" s="1" customFormat="1" x14ac:dyDescent="0.3">
      <c r="B172" s="34"/>
      <c r="C172" s="56"/>
      <c r="D172" s="205" t="s">
        <v>145</v>
      </c>
      <c r="E172" s="56"/>
      <c r="F172" s="206" t="s">
        <v>942</v>
      </c>
      <c r="G172" s="56"/>
      <c r="H172" s="56"/>
      <c r="I172" s="161"/>
      <c r="J172" s="56"/>
      <c r="K172" s="56"/>
      <c r="L172" s="54"/>
      <c r="M172" s="252"/>
      <c r="N172" s="253"/>
      <c r="O172" s="253"/>
      <c r="P172" s="253"/>
      <c r="Q172" s="253"/>
      <c r="R172" s="253"/>
      <c r="S172" s="253"/>
      <c r="T172" s="254"/>
      <c r="AT172" s="17" t="s">
        <v>145</v>
      </c>
      <c r="AU172" s="17" t="s">
        <v>23</v>
      </c>
    </row>
    <row r="173" spans="2:65" s="1" customFormat="1" ht="6.95" customHeight="1" x14ac:dyDescent="0.3">
      <c r="B173" s="49"/>
      <c r="C173" s="50"/>
      <c r="D173" s="50"/>
      <c r="E173" s="50"/>
      <c r="F173" s="50"/>
      <c r="G173" s="50"/>
      <c r="H173" s="50"/>
      <c r="I173" s="137"/>
      <c r="J173" s="50"/>
      <c r="K173" s="50"/>
      <c r="L173" s="54"/>
    </row>
  </sheetData>
  <sheetProtection password="CC35" sheet="1" objects="1" scenarios="1" formatColumns="0" formatRows="0" sort="0" autoFilter="0"/>
  <autoFilter ref="C85:K85"/>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pane ySplit="1" topLeftCell="A2" activePane="bottomLeft" state="frozen"/>
      <selection pane="bottomLeft"/>
    </sheetView>
  </sheetViews>
  <sheetFormatPr defaultRowHeight="13.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3"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15"/>
      <c r="B1" s="258"/>
      <c r="C1" s="258"/>
      <c r="D1" s="257" t="s">
        <v>1</v>
      </c>
      <c r="E1" s="258"/>
      <c r="F1" s="259" t="s">
        <v>975</v>
      </c>
      <c r="G1" s="391" t="s">
        <v>976</v>
      </c>
      <c r="H1" s="391"/>
      <c r="I1" s="264"/>
      <c r="J1" s="259" t="s">
        <v>977</v>
      </c>
      <c r="K1" s="257" t="s">
        <v>95</v>
      </c>
      <c r="L1" s="259" t="s">
        <v>978</v>
      </c>
      <c r="M1" s="259"/>
      <c r="N1" s="259"/>
      <c r="O1" s="259"/>
      <c r="P1" s="259"/>
      <c r="Q1" s="259"/>
      <c r="R1" s="259"/>
      <c r="S1" s="259"/>
      <c r="T1" s="259"/>
      <c r="U1" s="255"/>
      <c r="V1" s="25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1:70" ht="36.950000000000003" customHeight="1" x14ac:dyDescent="0.3">
      <c r="L2" s="345"/>
      <c r="M2" s="345"/>
      <c r="N2" s="345"/>
      <c r="O2" s="345"/>
      <c r="P2" s="345"/>
      <c r="Q2" s="345"/>
      <c r="R2" s="345"/>
      <c r="S2" s="345"/>
      <c r="T2" s="345"/>
      <c r="U2" s="345"/>
      <c r="V2" s="345"/>
      <c r="AT2" s="17" t="s">
        <v>94</v>
      </c>
    </row>
    <row r="3" spans="1:70" ht="6.95" customHeight="1" x14ac:dyDescent="0.3">
      <c r="B3" s="18"/>
      <c r="C3" s="19"/>
      <c r="D3" s="19"/>
      <c r="E3" s="19"/>
      <c r="F3" s="19"/>
      <c r="G3" s="19"/>
      <c r="H3" s="19"/>
      <c r="I3" s="114"/>
      <c r="J3" s="19"/>
      <c r="K3" s="20"/>
      <c r="AT3" s="17" t="s">
        <v>81</v>
      </c>
    </row>
    <row r="4" spans="1:70" ht="36.950000000000003" customHeight="1" x14ac:dyDescent="0.3">
      <c r="B4" s="21"/>
      <c r="C4" s="22"/>
      <c r="D4" s="23" t="s">
        <v>96</v>
      </c>
      <c r="E4" s="22"/>
      <c r="F4" s="22"/>
      <c r="G4" s="22"/>
      <c r="H4" s="22"/>
      <c r="I4" s="115"/>
      <c r="J4" s="22"/>
      <c r="K4" s="24"/>
      <c r="M4" s="25" t="s">
        <v>10</v>
      </c>
      <c r="AT4" s="17" t="s">
        <v>4</v>
      </c>
    </row>
    <row r="5" spans="1:70" ht="6.95" customHeight="1" x14ac:dyDescent="0.3">
      <c r="B5" s="21"/>
      <c r="C5" s="22"/>
      <c r="D5" s="22"/>
      <c r="E5" s="22"/>
      <c r="F5" s="22"/>
      <c r="G5" s="22"/>
      <c r="H5" s="22"/>
      <c r="I5" s="115"/>
      <c r="J5" s="22"/>
      <c r="K5" s="24"/>
    </row>
    <row r="6" spans="1:70" ht="15" x14ac:dyDescent="0.3">
      <c r="B6" s="21"/>
      <c r="C6" s="22"/>
      <c r="D6" s="30" t="s">
        <v>16</v>
      </c>
      <c r="E6" s="22"/>
      <c r="F6" s="22"/>
      <c r="G6" s="22"/>
      <c r="H6" s="22"/>
      <c r="I6" s="115"/>
      <c r="J6" s="22"/>
      <c r="K6" s="24"/>
    </row>
    <row r="7" spans="1:70" ht="22.5" customHeight="1" x14ac:dyDescent="0.3">
      <c r="B7" s="21"/>
      <c r="C7" s="22"/>
      <c r="D7" s="22"/>
      <c r="E7" s="388" t="str">
        <f>'Rekapitulace stavby'!K6</f>
        <v>Úprava prostor polygrafie budova Ministerstva financí ČR</v>
      </c>
      <c r="F7" s="349"/>
      <c r="G7" s="349"/>
      <c r="H7" s="349"/>
      <c r="I7" s="115"/>
      <c r="J7" s="22"/>
      <c r="K7" s="24"/>
    </row>
    <row r="8" spans="1:70" ht="15" x14ac:dyDescent="0.3">
      <c r="B8" s="21"/>
      <c r="C8" s="22"/>
      <c r="D8" s="30" t="s">
        <v>97</v>
      </c>
      <c r="E8" s="22"/>
      <c r="F8" s="22"/>
      <c r="G8" s="22"/>
      <c r="H8" s="22"/>
      <c r="I8" s="115"/>
      <c r="J8" s="22"/>
      <c r="K8" s="24"/>
    </row>
    <row r="9" spans="1:70" s="1" customFormat="1" ht="22.5" customHeight="1" x14ac:dyDescent="0.3">
      <c r="B9" s="34"/>
      <c r="C9" s="35"/>
      <c r="D9" s="35"/>
      <c r="E9" s="388" t="s">
        <v>98</v>
      </c>
      <c r="F9" s="356"/>
      <c r="G9" s="356"/>
      <c r="H9" s="356"/>
      <c r="I9" s="116"/>
      <c r="J9" s="35"/>
      <c r="K9" s="38"/>
    </row>
    <row r="10" spans="1:70" s="1" customFormat="1" ht="15" x14ac:dyDescent="0.3">
      <c r="B10" s="34"/>
      <c r="C10" s="35"/>
      <c r="D10" s="30" t="s">
        <v>99</v>
      </c>
      <c r="E10" s="35"/>
      <c r="F10" s="35"/>
      <c r="G10" s="35"/>
      <c r="H10" s="35"/>
      <c r="I10" s="116"/>
      <c r="J10" s="35"/>
      <c r="K10" s="38"/>
    </row>
    <row r="11" spans="1:70" s="1" customFormat="1" ht="36.950000000000003" customHeight="1" x14ac:dyDescent="0.3">
      <c r="B11" s="34"/>
      <c r="C11" s="35"/>
      <c r="D11" s="35"/>
      <c r="E11" s="389" t="s">
        <v>944</v>
      </c>
      <c r="F11" s="356"/>
      <c r="G11" s="356"/>
      <c r="H11" s="356"/>
      <c r="I11" s="116"/>
      <c r="J11" s="35"/>
      <c r="K11" s="38"/>
    </row>
    <row r="12" spans="1:70" s="1" customFormat="1" x14ac:dyDescent="0.3">
      <c r="B12" s="34"/>
      <c r="C12" s="35"/>
      <c r="D12" s="35"/>
      <c r="E12" s="35"/>
      <c r="F12" s="35"/>
      <c r="G12" s="35"/>
      <c r="H12" s="35"/>
      <c r="I12" s="116"/>
      <c r="J12" s="35"/>
      <c r="K12" s="38"/>
    </row>
    <row r="13" spans="1:70" s="1" customFormat="1" ht="14.45" customHeight="1" x14ac:dyDescent="0.3">
      <c r="B13" s="34"/>
      <c r="C13" s="35"/>
      <c r="D13" s="30" t="s">
        <v>19</v>
      </c>
      <c r="E13" s="35"/>
      <c r="F13" s="28" t="s">
        <v>20</v>
      </c>
      <c r="G13" s="35"/>
      <c r="H13" s="35"/>
      <c r="I13" s="117" t="s">
        <v>21</v>
      </c>
      <c r="J13" s="28" t="s">
        <v>31</v>
      </c>
      <c r="K13" s="38"/>
    </row>
    <row r="14" spans="1:70" s="1" customFormat="1" ht="14.45" customHeight="1" x14ac:dyDescent="0.3">
      <c r="B14" s="34"/>
      <c r="C14" s="35"/>
      <c r="D14" s="30" t="s">
        <v>24</v>
      </c>
      <c r="E14" s="35"/>
      <c r="F14" s="28" t="s">
        <v>25</v>
      </c>
      <c r="G14" s="35"/>
      <c r="H14" s="35"/>
      <c r="I14" s="117" t="s">
        <v>26</v>
      </c>
      <c r="J14" s="118" t="str">
        <f>'Rekapitulace stavby'!AN8</f>
        <v>25.8.2016</v>
      </c>
      <c r="K14" s="38"/>
    </row>
    <row r="15" spans="1:70" s="1" customFormat="1" ht="10.9" customHeight="1" x14ac:dyDescent="0.3">
      <c r="B15" s="34"/>
      <c r="C15" s="35"/>
      <c r="D15" s="35"/>
      <c r="E15" s="35"/>
      <c r="F15" s="35"/>
      <c r="G15" s="35"/>
      <c r="H15" s="35"/>
      <c r="I15" s="116"/>
      <c r="J15" s="35"/>
      <c r="K15" s="38"/>
    </row>
    <row r="16" spans="1:70" s="1" customFormat="1" ht="14.45" customHeight="1" x14ac:dyDescent="0.3">
      <c r="B16" s="34"/>
      <c r="C16" s="35"/>
      <c r="D16" s="30" t="s">
        <v>29</v>
      </c>
      <c r="E16" s="35"/>
      <c r="F16" s="35"/>
      <c r="G16" s="35"/>
      <c r="H16" s="35"/>
      <c r="I16" s="117" t="s">
        <v>30</v>
      </c>
      <c r="J16" s="28" t="s">
        <v>31</v>
      </c>
      <c r="K16" s="38"/>
    </row>
    <row r="17" spans="2:11" s="1" customFormat="1" ht="18" customHeight="1" x14ac:dyDescent="0.3">
      <c r="B17" s="34"/>
      <c r="C17" s="35"/>
      <c r="D17" s="35"/>
      <c r="E17" s="28" t="s">
        <v>32</v>
      </c>
      <c r="F17" s="35"/>
      <c r="G17" s="35"/>
      <c r="H17" s="35"/>
      <c r="I17" s="117" t="s">
        <v>33</v>
      </c>
      <c r="J17" s="28" t="s">
        <v>31</v>
      </c>
      <c r="K17" s="38"/>
    </row>
    <row r="18" spans="2:11" s="1" customFormat="1" ht="6.95" customHeight="1" x14ac:dyDescent="0.3">
      <c r="B18" s="34"/>
      <c r="C18" s="35"/>
      <c r="D18" s="35"/>
      <c r="E18" s="35"/>
      <c r="F18" s="35"/>
      <c r="G18" s="35"/>
      <c r="H18" s="35"/>
      <c r="I18" s="116"/>
      <c r="J18" s="35"/>
      <c r="K18" s="38"/>
    </row>
    <row r="19" spans="2:11" s="1" customFormat="1" ht="14.45" customHeight="1" x14ac:dyDescent="0.3">
      <c r="B19" s="34"/>
      <c r="C19" s="35"/>
      <c r="D19" s="30" t="s">
        <v>34</v>
      </c>
      <c r="E19" s="35"/>
      <c r="F19" s="35"/>
      <c r="G19" s="35"/>
      <c r="H19" s="35"/>
      <c r="I19" s="117" t="s">
        <v>30</v>
      </c>
      <c r="J19" s="28" t="str">
        <f>IF('Rekapitulace stavby'!AN13="Vyplň údaj","",IF('Rekapitulace stavby'!AN13="","",'Rekapitulace stavby'!AN13))</f>
        <v/>
      </c>
      <c r="K19" s="38"/>
    </row>
    <row r="20" spans="2:11" s="1" customFormat="1" ht="18" customHeight="1" x14ac:dyDescent="0.3">
      <c r="B20" s="34"/>
      <c r="C20" s="35"/>
      <c r="D20" s="35"/>
      <c r="E20" s="28" t="str">
        <f>IF('Rekapitulace stavby'!E14="Vyplň údaj","",IF('Rekapitulace stavby'!E14="","",'Rekapitulace stavby'!E14))</f>
        <v/>
      </c>
      <c r="F20" s="35"/>
      <c r="G20" s="35"/>
      <c r="H20" s="35"/>
      <c r="I20" s="117" t="s">
        <v>33</v>
      </c>
      <c r="J20" s="28" t="str">
        <f>IF('Rekapitulace stavby'!AN14="Vyplň údaj","",IF('Rekapitulace stavby'!AN14="","",'Rekapitulace stavby'!AN14))</f>
        <v/>
      </c>
      <c r="K20" s="38"/>
    </row>
    <row r="21" spans="2:11" s="1" customFormat="1" ht="6.95" customHeight="1" x14ac:dyDescent="0.3">
      <c r="B21" s="34"/>
      <c r="C21" s="35"/>
      <c r="D21" s="35"/>
      <c r="E21" s="35"/>
      <c r="F21" s="35"/>
      <c r="G21" s="35"/>
      <c r="H21" s="35"/>
      <c r="I21" s="116"/>
      <c r="J21" s="35"/>
      <c r="K21" s="38"/>
    </row>
    <row r="22" spans="2:11" s="1" customFormat="1" ht="14.45" customHeight="1" x14ac:dyDescent="0.3">
      <c r="B22" s="34"/>
      <c r="C22" s="35"/>
      <c r="D22" s="30" t="s">
        <v>36</v>
      </c>
      <c r="E22" s="35"/>
      <c r="F22" s="35"/>
      <c r="G22" s="35"/>
      <c r="H22" s="35"/>
      <c r="I22" s="117" t="s">
        <v>30</v>
      </c>
      <c r="J22" s="28" t="s">
        <v>31</v>
      </c>
      <c r="K22" s="38"/>
    </row>
    <row r="23" spans="2:11" s="1" customFormat="1" ht="18" customHeight="1" x14ac:dyDescent="0.3">
      <c r="B23" s="34"/>
      <c r="C23" s="35"/>
      <c r="D23" s="35"/>
      <c r="E23" s="28" t="s">
        <v>37</v>
      </c>
      <c r="F23" s="35"/>
      <c r="G23" s="35"/>
      <c r="H23" s="35"/>
      <c r="I23" s="117" t="s">
        <v>33</v>
      </c>
      <c r="J23" s="28" t="s">
        <v>31</v>
      </c>
      <c r="K23" s="38"/>
    </row>
    <row r="24" spans="2:11" s="1" customFormat="1" ht="6.95" customHeight="1" x14ac:dyDescent="0.3">
      <c r="B24" s="34"/>
      <c r="C24" s="35"/>
      <c r="D24" s="35"/>
      <c r="E24" s="35"/>
      <c r="F24" s="35"/>
      <c r="G24" s="35"/>
      <c r="H24" s="35"/>
      <c r="I24" s="116"/>
      <c r="J24" s="35"/>
      <c r="K24" s="38"/>
    </row>
    <row r="25" spans="2:11" s="1" customFormat="1" ht="14.45" customHeight="1" x14ac:dyDescent="0.3">
      <c r="B25" s="34"/>
      <c r="C25" s="35"/>
      <c r="D25" s="30" t="s">
        <v>39</v>
      </c>
      <c r="E25" s="35"/>
      <c r="F25" s="35"/>
      <c r="G25" s="35"/>
      <c r="H25" s="35"/>
      <c r="I25" s="116"/>
      <c r="J25" s="35"/>
      <c r="K25" s="38"/>
    </row>
    <row r="26" spans="2:11" s="7" customFormat="1" ht="22.5" customHeight="1" x14ac:dyDescent="0.3">
      <c r="B26" s="119"/>
      <c r="C26" s="120"/>
      <c r="D26" s="120"/>
      <c r="E26" s="352" t="s">
        <v>31</v>
      </c>
      <c r="F26" s="390"/>
      <c r="G26" s="390"/>
      <c r="H26" s="390"/>
      <c r="I26" s="121"/>
      <c r="J26" s="120"/>
      <c r="K26" s="122"/>
    </row>
    <row r="27" spans="2:11" s="1" customFormat="1" ht="6.95" customHeight="1" x14ac:dyDescent="0.3">
      <c r="B27" s="34"/>
      <c r="C27" s="35"/>
      <c r="D27" s="35"/>
      <c r="E27" s="35"/>
      <c r="F27" s="35"/>
      <c r="G27" s="35"/>
      <c r="H27" s="35"/>
      <c r="I27" s="116"/>
      <c r="J27" s="35"/>
      <c r="K27" s="38"/>
    </row>
    <row r="28" spans="2:11" s="1" customFormat="1" ht="6.95" customHeight="1" x14ac:dyDescent="0.3">
      <c r="B28" s="34"/>
      <c r="C28" s="35"/>
      <c r="D28" s="79"/>
      <c r="E28" s="79"/>
      <c r="F28" s="79"/>
      <c r="G28" s="79"/>
      <c r="H28" s="79"/>
      <c r="I28" s="123"/>
      <c r="J28" s="79"/>
      <c r="K28" s="124"/>
    </row>
    <row r="29" spans="2:11" s="1" customFormat="1" ht="25.35" customHeight="1" x14ac:dyDescent="0.3">
      <c r="B29" s="34"/>
      <c r="C29" s="35"/>
      <c r="D29" s="125" t="s">
        <v>41</v>
      </c>
      <c r="E29" s="35"/>
      <c r="F29" s="35"/>
      <c r="G29" s="35"/>
      <c r="H29" s="35"/>
      <c r="I29" s="116"/>
      <c r="J29" s="126">
        <f>ROUND(J86,2)</f>
        <v>0</v>
      </c>
      <c r="K29" s="38"/>
    </row>
    <row r="30" spans="2:11" s="1" customFormat="1" ht="6.95" customHeight="1" x14ac:dyDescent="0.3">
      <c r="B30" s="34"/>
      <c r="C30" s="35"/>
      <c r="D30" s="79"/>
      <c r="E30" s="79"/>
      <c r="F30" s="79"/>
      <c r="G30" s="79"/>
      <c r="H30" s="79"/>
      <c r="I30" s="123"/>
      <c r="J30" s="79"/>
      <c r="K30" s="124"/>
    </row>
    <row r="31" spans="2:11" s="1" customFormat="1" ht="14.45" customHeight="1" x14ac:dyDescent="0.3">
      <c r="B31" s="34"/>
      <c r="C31" s="35"/>
      <c r="D31" s="35"/>
      <c r="E31" s="35"/>
      <c r="F31" s="39" t="s">
        <v>43</v>
      </c>
      <c r="G31" s="35"/>
      <c r="H31" s="35"/>
      <c r="I31" s="127" t="s">
        <v>42</v>
      </c>
      <c r="J31" s="39" t="s">
        <v>44</v>
      </c>
      <c r="K31" s="38"/>
    </row>
    <row r="32" spans="2:11" s="1" customFormat="1" ht="14.45" customHeight="1" x14ac:dyDescent="0.3">
      <c r="B32" s="34"/>
      <c r="C32" s="35"/>
      <c r="D32" s="42" t="s">
        <v>45</v>
      </c>
      <c r="E32" s="42" t="s">
        <v>46</v>
      </c>
      <c r="F32" s="128">
        <f>ROUND(SUM(BE86:BE100), 2)</f>
        <v>0</v>
      </c>
      <c r="G32" s="35"/>
      <c r="H32" s="35"/>
      <c r="I32" s="129">
        <v>0.21</v>
      </c>
      <c r="J32" s="128">
        <f>ROUND(ROUND((SUM(BE86:BE100)), 2)*I32, 2)</f>
        <v>0</v>
      </c>
      <c r="K32" s="38"/>
    </row>
    <row r="33" spans="2:11" s="1" customFormat="1" ht="14.45" customHeight="1" x14ac:dyDescent="0.3">
      <c r="B33" s="34"/>
      <c r="C33" s="35"/>
      <c r="D33" s="35"/>
      <c r="E33" s="42" t="s">
        <v>47</v>
      </c>
      <c r="F33" s="128">
        <f>ROUND(SUM(BF86:BF100), 2)</f>
        <v>0</v>
      </c>
      <c r="G33" s="35"/>
      <c r="H33" s="35"/>
      <c r="I33" s="129">
        <v>0.15</v>
      </c>
      <c r="J33" s="128">
        <f>ROUND(ROUND((SUM(BF86:BF100)), 2)*I33, 2)</f>
        <v>0</v>
      </c>
      <c r="K33" s="38"/>
    </row>
    <row r="34" spans="2:11" s="1" customFormat="1" ht="14.45" hidden="1" customHeight="1" x14ac:dyDescent="0.3">
      <c r="B34" s="34"/>
      <c r="C34" s="35"/>
      <c r="D34" s="35"/>
      <c r="E34" s="42" t="s">
        <v>48</v>
      </c>
      <c r="F34" s="128">
        <f>ROUND(SUM(BG86:BG100), 2)</f>
        <v>0</v>
      </c>
      <c r="G34" s="35"/>
      <c r="H34" s="35"/>
      <c r="I34" s="129">
        <v>0.21</v>
      </c>
      <c r="J34" s="128">
        <v>0</v>
      </c>
      <c r="K34" s="38"/>
    </row>
    <row r="35" spans="2:11" s="1" customFormat="1" ht="14.45" hidden="1" customHeight="1" x14ac:dyDescent="0.3">
      <c r="B35" s="34"/>
      <c r="C35" s="35"/>
      <c r="D35" s="35"/>
      <c r="E35" s="42" t="s">
        <v>49</v>
      </c>
      <c r="F35" s="128">
        <f>ROUND(SUM(BH86:BH100), 2)</f>
        <v>0</v>
      </c>
      <c r="G35" s="35"/>
      <c r="H35" s="35"/>
      <c r="I35" s="129">
        <v>0.15</v>
      </c>
      <c r="J35" s="128">
        <v>0</v>
      </c>
      <c r="K35" s="38"/>
    </row>
    <row r="36" spans="2:11" s="1" customFormat="1" ht="14.45" hidden="1" customHeight="1" x14ac:dyDescent="0.3">
      <c r="B36" s="34"/>
      <c r="C36" s="35"/>
      <c r="D36" s="35"/>
      <c r="E36" s="42" t="s">
        <v>50</v>
      </c>
      <c r="F36" s="128">
        <f>ROUND(SUM(BI86:BI100), 2)</f>
        <v>0</v>
      </c>
      <c r="G36" s="35"/>
      <c r="H36" s="35"/>
      <c r="I36" s="129">
        <v>0</v>
      </c>
      <c r="J36" s="128">
        <v>0</v>
      </c>
      <c r="K36" s="38"/>
    </row>
    <row r="37" spans="2:11" s="1" customFormat="1" ht="6.95" customHeight="1" x14ac:dyDescent="0.3">
      <c r="B37" s="34"/>
      <c r="C37" s="35"/>
      <c r="D37" s="35"/>
      <c r="E37" s="35"/>
      <c r="F37" s="35"/>
      <c r="G37" s="35"/>
      <c r="H37" s="35"/>
      <c r="I37" s="116"/>
      <c r="J37" s="35"/>
      <c r="K37" s="38"/>
    </row>
    <row r="38" spans="2:11" s="1" customFormat="1" ht="25.35" customHeight="1" x14ac:dyDescent="0.3">
      <c r="B38" s="34"/>
      <c r="C38" s="130"/>
      <c r="D38" s="131" t="s">
        <v>51</v>
      </c>
      <c r="E38" s="73"/>
      <c r="F38" s="73"/>
      <c r="G38" s="132" t="s">
        <v>52</v>
      </c>
      <c r="H38" s="133" t="s">
        <v>53</v>
      </c>
      <c r="I38" s="134"/>
      <c r="J38" s="135">
        <f>SUM(J29:J36)</f>
        <v>0</v>
      </c>
      <c r="K38" s="136"/>
    </row>
    <row r="39" spans="2:11" s="1" customFormat="1" ht="14.45" customHeight="1" x14ac:dyDescent="0.3">
      <c r="B39" s="49"/>
      <c r="C39" s="50"/>
      <c r="D39" s="50"/>
      <c r="E39" s="50"/>
      <c r="F39" s="50"/>
      <c r="G39" s="50"/>
      <c r="H39" s="50"/>
      <c r="I39" s="137"/>
      <c r="J39" s="50"/>
      <c r="K39" s="51"/>
    </row>
    <row r="43" spans="2:11" s="1" customFormat="1" ht="6.95" customHeight="1" x14ac:dyDescent="0.3">
      <c r="B43" s="138"/>
      <c r="C43" s="139"/>
      <c r="D43" s="139"/>
      <c r="E43" s="139"/>
      <c r="F43" s="139"/>
      <c r="G43" s="139"/>
      <c r="H43" s="139"/>
      <c r="I43" s="140"/>
      <c r="J43" s="139"/>
      <c r="K43" s="141"/>
    </row>
    <row r="44" spans="2:11" s="1" customFormat="1" ht="36.950000000000003" customHeight="1" x14ac:dyDescent="0.3">
      <c r="B44" s="34"/>
      <c r="C44" s="23" t="s">
        <v>101</v>
      </c>
      <c r="D44" s="35"/>
      <c r="E44" s="35"/>
      <c r="F44" s="35"/>
      <c r="G44" s="35"/>
      <c r="H44" s="35"/>
      <c r="I44" s="116"/>
      <c r="J44" s="35"/>
      <c r="K44" s="38"/>
    </row>
    <row r="45" spans="2:11" s="1" customFormat="1" ht="6.95" customHeight="1" x14ac:dyDescent="0.3">
      <c r="B45" s="34"/>
      <c r="C45" s="35"/>
      <c r="D45" s="35"/>
      <c r="E45" s="35"/>
      <c r="F45" s="35"/>
      <c r="G45" s="35"/>
      <c r="H45" s="35"/>
      <c r="I45" s="116"/>
      <c r="J45" s="35"/>
      <c r="K45" s="38"/>
    </row>
    <row r="46" spans="2:11" s="1" customFormat="1" ht="14.45" customHeight="1" x14ac:dyDescent="0.3">
      <c r="B46" s="34"/>
      <c r="C46" s="30" t="s">
        <v>16</v>
      </c>
      <c r="D46" s="35"/>
      <c r="E46" s="35"/>
      <c r="F46" s="35"/>
      <c r="G46" s="35"/>
      <c r="H46" s="35"/>
      <c r="I46" s="116"/>
      <c r="J46" s="35"/>
      <c r="K46" s="38"/>
    </row>
    <row r="47" spans="2:11" s="1" customFormat="1" ht="22.5" customHeight="1" x14ac:dyDescent="0.3">
      <c r="B47" s="34"/>
      <c r="C47" s="35"/>
      <c r="D47" s="35"/>
      <c r="E47" s="388" t="str">
        <f>E7</f>
        <v>Úprava prostor polygrafie budova Ministerstva financí ČR</v>
      </c>
      <c r="F47" s="356"/>
      <c r="G47" s="356"/>
      <c r="H47" s="356"/>
      <c r="I47" s="116"/>
      <c r="J47" s="35"/>
      <c r="K47" s="38"/>
    </row>
    <row r="48" spans="2:11" ht="15" x14ac:dyDescent="0.3">
      <c r="B48" s="21"/>
      <c r="C48" s="30" t="s">
        <v>97</v>
      </c>
      <c r="D48" s="22"/>
      <c r="E48" s="22"/>
      <c r="F48" s="22"/>
      <c r="G48" s="22"/>
      <c r="H48" s="22"/>
      <c r="I48" s="115"/>
      <c r="J48" s="22"/>
      <c r="K48" s="24"/>
    </row>
    <row r="49" spans="2:47" s="1" customFormat="1" ht="22.5" customHeight="1" x14ac:dyDescent="0.3">
      <c r="B49" s="34"/>
      <c r="C49" s="35"/>
      <c r="D49" s="35"/>
      <c r="E49" s="388" t="s">
        <v>98</v>
      </c>
      <c r="F49" s="356"/>
      <c r="G49" s="356"/>
      <c r="H49" s="356"/>
      <c r="I49" s="116"/>
      <c r="J49" s="35"/>
      <c r="K49" s="38"/>
    </row>
    <row r="50" spans="2:47" s="1" customFormat="1" ht="14.45" customHeight="1" x14ac:dyDescent="0.3">
      <c r="B50" s="34"/>
      <c r="C50" s="30" t="s">
        <v>99</v>
      </c>
      <c r="D50" s="35"/>
      <c r="E50" s="35"/>
      <c r="F50" s="35"/>
      <c r="G50" s="35"/>
      <c r="H50" s="35"/>
      <c r="I50" s="116"/>
      <c r="J50" s="35"/>
      <c r="K50" s="38"/>
    </row>
    <row r="51" spans="2:47" s="1" customFormat="1" ht="23.25" customHeight="1" x14ac:dyDescent="0.3">
      <c r="B51" s="34"/>
      <c r="C51" s="35"/>
      <c r="D51" s="35"/>
      <c r="E51" s="389" t="str">
        <f>E11</f>
        <v>VRN - Vedlejší rozpočtové náklady</v>
      </c>
      <c r="F51" s="356"/>
      <c r="G51" s="356"/>
      <c r="H51" s="356"/>
      <c r="I51" s="116"/>
      <c r="J51" s="35"/>
      <c r="K51" s="38"/>
    </row>
    <row r="52" spans="2:47" s="1" customFormat="1" ht="6.95" customHeight="1" x14ac:dyDescent="0.3">
      <c r="B52" s="34"/>
      <c r="C52" s="35"/>
      <c r="D52" s="35"/>
      <c r="E52" s="35"/>
      <c r="F52" s="35"/>
      <c r="G52" s="35"/>
      <c r="H52" s="35"/>
      <c r="I52" s="116"/>
      <c r="J52" s="35"/>
      <c r="K52" s="38"/>
    </row>
    <row r="53" spans="2:47" s="1" customFormat="1" ht="18" customHeight="1" x14ac:dyDescent="0.3">
      <c r="B53" s="34"/>
      <c r="C53" s="30" t="s">
        <v>24</v>
      </c>
      <c r="D53" s="35"/>
      <c r="E53" s="35"/>
      <c r="F53" s="28" t="str">
        <f>F14</f>
        <v>objekt B, místnost č.357, 357a, 357b, 357c</v>
      </c>
      <c r="G53" s="35"/>
      <c r="H53" s="35"/>
      <c r="I53" s="117" t="s">
        <v>26</v>
      </c>
      <c r="J53" s="118" t="str">
        <f>IF(J14="","",J14)</f>
        <v>25.8.2016</v>
      </c>
      <c r="K53" s="38"/>
    </row>
    <row r="54" spans="2:47" s="1" customFormat="1" ht="6.95" customHeight="1" x14ac:dyDescent="0.3">
      <c r="B54" s="34"/>
      <c r="C54" s="35"/>
      <c r="D54" s="35"/>
      <c r="E54" s="35"/>
      <c r="F54" s="35"/>
      <c r="G54" s="35"/>
      <c r="H54" s="35"/>
      <c r="I54" s="116"/>
      <c r="J54" s="35"/>
      <c r="K54" s="38"/>
    </row>
    <row r="55" spans="2:47" s="1" customFormat="1" ht="15" x14ac:dyDescent="0.3">
      <c r="B55" s="34"/>
      <c r="C55" s="30" t="s">
        <v>29</v>
      </c>
      <c r="D55" s="35"/>
      <c r="E55" s="35"/>
      <c r="F55" s="28" t="str">
        <f>E17</f>
        <v>Ministerstvo financí České republiky</v>
      </c>
      <c r="G55" s="35"/>
      <c r="H55" s="35"/>
      <c r="I55" s="117" t="s">
        <v>36</v>
      </c>
      <c r="J55" s="28" t="str">
        <f>E23</f>
        <v>Ing. arch. Dalibor Hlaváček, Ph.D.</v>
      </c>
      <c r="K55" s="38"/>
    </row>
    <row r="56" spans="2:47" s="1" customFormat="1" ht="14.45" customHeight="1" x14ac:dyDescent="0.3">
      <c r="B56" s="34"/>
      <c r="C56" s="30" t="s">
        <v>34</v>
      </c>
      <c r="D56" s="35"/>
      <c r="E56" s="35"/>
      <c r="F56" s="28" t="str">
        <f>IF(E20="","",E20)</f>
        <v/>
      </c>
      <c r="G56" s="35"/>
      <c r="H56" s="35"/>
      <c r="I56" s="116"/>
      <c r="J56" s="35"/>
      <c r="K56" s="38"/>
    </row>
    <row r="57" spans="2:47" s="1" customFormat="1" ht="10.35" customHeight="1" x14ac:dyDescent="0.3">
      <c r="B57" s="34"/>
      <c r="C57" s="35"/>
      <c r="D57" s="35"/>
      <c r="E57" s="35"/>
      <c r="F57" s="35"/>
      <c r="G57" s="35"/>
      <c r="H57" s="35"/>
      <c r="I57" s="116"/>
      <c r="J57" s="35"/>
      <c r="K57" s="38"/>
    </row>
    <row r="58" spans="2:47" s="1" customFormat="1" ht="29.25" customHeight="1" x14ac:dyDescent="0.3">
      <c r="B58" s="34"/>
      <c r="C58" s="142" t="s">
        <v>102</v>
      </c>
      <c r="D58" s="130"/>
      <c r="E58" s="130"/>
      <c r="F58" s="130"/>
      <c r="G58" s="130"/>
      <c r="H58" s="130"/>
      <c r="I58" s="143"/>
      <c r="J58" s="144" t="s">
        <v>103</v>
      </c>
      <c r="K58" s="145"/>
    </row>
    <row r="59" spans="2:47" s="1" customFormat="1" ht="10.35" customHeight="1" x14ac:dyDescent="0.3">
      <c r="B59" s="34"/>
      <c r="C59" s="35"/>
      <c r="D59" s="35"/>
      <c r="E59" s="35"/>
      <c r="F59" s="35"/>
      <c r="G59" s="35"/>
      <c r="H59" s="35"/>
      <c r="I59" s="116"/>
      <c r="J59" s="35"/>
      <c r="K59" s="38"/>
    </row>
    <row r="60" spans="2:47" s="1" customFormat="1" ht="29.25" customHeight="1" x14ac:dyDescent="0.3">
      <c r="B60" s="34"/>
      <c r="C60" s="146" t="s">
        <v>104</v>
      </c>
      <c r="D60" s="35"/>
      <c r="E60" s="35"/>
      <c r="F60" s="35"/>
      <c r="G60" s="35"/>
      <c r="H60" s="35"/>
      <c r="I60" s="116"/>
      <c r="J60" s="126">
        <f>J86</f>
        <v>0</v>
      </c>
      <c r="K60" s="38"/>
      <c r="AU60" s="17" t="s">
        <v>105</v>
      </c>
    </row>
    <row r="61" spans="2:47" s="8" customFormat="1" ht="24.95" customHeight="1" x14ac:dyDescent="0.3">
      <c r="B61" s="147"/>
      <c r="C61" s="148"/>
      <c r="D61" s="149" t="s">
        <v>944</v>
      </c>
      <c r="E61" s="150"/>
      <c r="F61" s="150"/>
      <c r="G61" s="150"/>
      <c r="H61" s="150"/>
      <c r="I61" s="151"/>
      <c r="J61" s="152">
        <f>J87</f>
        <v>0</v>
      </c>
      <c r="K61" s="153"/>
    </row>
    <row r="62" spans="2:47" s="9" customFormat="1" ht="19.899999999999999" customHeight="1" x14ac:dyDescent="0.3">
      <c r="B62" s="154"/>
      <c r="C62" s="155"/>
      <c r="D62" s="156" t="s">
        <v>945</v>
      </c>
      <c r="E62" s="157"/>
      <c r="F62" s="157"/>
      <c r="G62" s="157"/>
      <c r="H62" s="157"/>
      <c r="I62" s="158"/>
      <c r="J62" s="159">
        <f>J88</f>
        <v>0</v>
      </c>
      <c r="K62" s="160"/>
    </row>
    <row r="63" spans="2:47" s="9" customFormat="1" ht="19.899999999999999" customHeight="1" x14ac:dyDescent="0.3">
      <c r="B63" s="154"/>
      <c r="C63" s="155"/>
      <c r="D63" s="156" t="s">
        <v>946</v>
      </c>
      <c r="E63" s="157"/>
      <c r="F63" s="157"/>
      <c r="G63" s="157"/>
      <c r="H63" s="157"/>
      <c r="I63" s="158"/>
      <c r="J63" s="159">
        <f>J93</f>
        <v>0</v>
      </c>
      <c r="K63" s="160"/>
    </row>
    <row r="64" spans="2:47" s="9" customFormat="1" ht="19.899999999999999" customHeight="1" x14ac:dyDescent="0.3">
      <c r="B64" s="154"/>
      <c r="C64" s="155"/>
      <c r="D64" s="156" t="s">
        <v>947</v>
      </c>
      <c r="E64" s="157"/>
      <c r="F64" s="157"/>
      <c r="G64" s="157"/>
      <c r="H64" s="157"/>
      <c r="I64" s="158"/>
      <c r="J64" s="159">
        <f>J98</f>
        <v>0</v>
      </c>
      <c r="K64" s="160"/>
    </row>
    <row r="65" spans="2:12" s="1" customFormat="1" ht="21.75" customHeight="1" x14ac:dyDescent="0.3">
      <c r="B65" s="34"/>
      <c r="C65" s="35"/>
      <c r="D65" s="35"/>
      <c r="E65" s="35"/>
      <c r="F65" s="35"/>
      <c r="G65" s="35"/>
      <c r="H65" s="35"/>
      <c r="I65" s="116"/>
      <c r="J65" s="35"/>
      <c r="K65" s="38"/>
    </row>
    <row r="66" spans="2:12" s="1" customFormat="1" ht="6.95" customHeight="1" x14ac:dyDescent="0.3">
      <c r="B66" s="49"/>
      <c r="C66" s="50"/>
      <c r="D66" s="50"/>
      <c r="E66" s="50"/>
      <c r="F66" s="50"/>
      <c r="G66" s="50"/>
      <c r="H66" s="50"/>
      <c r="I66" s="137"/>
      <c r="J66" s="50"/>
      <c r="K66" s="51"/>
    </row>
    <row r="70" spans="2:12" s="1" customFormat="1" ht="6.95" customHeight="1" x14ac:dyDescent="0.3">
      <c r="B70" s="52"/>
      <c r="C70" s="53"/>
      <c r="D70" s="53"/>
      <c r="E70" s="53"/>
      <c r="F70" s="53"/>
      <c r="G70" s="53"/>
      <c r="H70" s="53"/>
      <c r="I70" s="140"/>
      <c r="J70" s="53"/>
      <c r="K70" s="53"/>
      <c r="L70" s="54"/>
    </row>
    <row r="71" spans="2:12" s="1" customFormat="1" ht="36.950000000000003" customHeight="1" x14ac:dyDescent="0.3">
      <c r="B71" s="34"/>
      <c r="C71" s="55" t="s">
        <v>119</v>
      </c>
      <c r="D71" s="56"/>
      <c r="E71" s="56"/>
      <c r="F71" s="56"/>
      <c r="G71" s="56"/>
      <c r="H71" s="56"/>
      <c r="I71" s="161"/>
      <c r="J71" s="56"/>
      <c r="K71" s="56"/>
      <c r="L71" s="54"/>
    </row>
    <row r="72" spans="2:12" s="1" customFormat="1" ht="6.95" customHeight="1" x14ac:dyDescent="0.3">
      <c r="B72" s="34"/>
      <c r="C72" s="56"/>
      <c r="D72" s="56"/>
      <c r="E72" s="56"/>
      <c r="F72" s="56"/>
      <c r="G72" s="56"/>
      <c r="H72" s="56"/>
      <c r="I72" s="161"/>
      <c r="J72" s="56"/>
      <c r="K72" s="56"/>
      <c r="L72" s="54"/>
    </row>
    <row r="73" spans="2:12" s="1" customFormat="1" ht="14.45" customHeight="1" x14ac:dyDescent="0.3">
      <c r="B73" s="34"/>
      <c r="C73" s="58" t="s">
        <v>16</v>
      </c>
      <c r="D73" s="56"/>
      <c r="E73" s="56"/>
      <c r="F73" s="56"/>
      <c r="G73" s="56"/>
      <c r="H73" s="56"/>
      <c r="I73" s="161"/>
      <c r="J73" s="56"/>
      <c r="K73" s="56"/>
      <c r="L73" s="54"/>
    </row>
    <row r="74" spans="2:12" s="1" customFormat="1" ht="22.5" customHeight="1" x14ac:dyDescent="0.3">
      <c r="B74" s="34"/>
      <c r="C74" s="56"/>
      <c r="D74" s="56"/>
      <c r="E74" s="387" t="str">
        <f>E7</f>
        <v>Úprava prostor polygrafie budova Ministerstva financí ČR</v>
      </c>
      <c r="F74" s="367"/>
      <c r="G74" s="367"/>
      <c r="H74" s="367"/>
      <c r="I74" s="161"/>
      <c r="J74" s="56"/>
      <c r="K74" s="56"/>
      <c r="L74" s="54"/>
    </row>
    <row r="75" spans="2:12" ht="15" x14ac:dyDescent="0.3">
      <c r="B75" s="21"/>
      <c r="C75" s="58" t="s">
        <v>97</v>
      </c>
      <c r="D75" s="162"/>
      <c r="E75" s="162"/>
      <c r="F75" s="162"/>
      <c r="G75" s="162"/>
      <c r="H75" s="162"/>
      <c r="J75" s="162"/>
      <c r="K75" s="162"/>
      <c r="L75" s="163"/>
    </row>
    <row r="76" spans="2:12" s="1" customFormat="1" ht="22.5" customHeight="1" x14ac:dyDescent="0.3">
      <c r="B76" s="34"/>
      <c r="C76" s="56"/>
      <c r="D76" s="56"/>
      <c r="E76" s="387" t="s">
        <v>98</v>
      </c>
      <c r="F76" s="367"/>
      <c r="G76" s="367"/>
      <c r="H76" s="367"/>
      <c r="I76" s="161"/>
      <c r="J76" s="56"/>
      <c r="K76" s="56"/>
      <c r="L76" s="54"/>
    </row>
    <row r="77" spans="2:12" s="1" customFormat="1" ht="14.45" customHeight="1" x14ac:dyDescent="0.3">
      <c r="B77" s="34"/>
      <c r="C77" s="58" t="s">
        <v>99</v>
      </c>
      <c r="D77" s="56"/>
      <c r="E77" s="56"/>
      <c r="F77" s="56"/>
      <c r="G77" s="56"/>
      <c r="H77" s="56"/>
      <c r="I77" s="161"/>
      <c r="J77" s="56"/>
      <c r="K77" s="56"/>
      <c r="L77" s="54"/>
    </row>
    <row r="78" spans="2:12" s="1" customFormat="1" ht="23.25" customHeight="1" x14ac:dyDescent="0.3">
      <c r="B78" s="34"/>
      <c r="C78" s="56"/>
      <c r="D78" s="56"/>
      <c r="E78" s="364" t="str">
        <f>E11</f>
        <v>VRN - Vedlejší rozpočtové náklady</v>
      </c>
      <c r="F78" s="367"/>
      <c r="G78" s="367"/>
      <c r="H78" s="367"/>
      <c r="I78" s="161"/>
      <c r="J78" s="56"/>
      <c r="K78" s="56"/>
      <c r="L78" s="54"/>
    </row>
    <row r="79" spans="2:12" s="1" customFormat="1" ht="6.95" customHeight="1" x14ac:dyDescent="0.3">
      <c r="B79" s="34"/>
      <c r="C79" s="56"/>
      <c r="D79" s="56"/>
      <c r="E79" s="56"/>
      <c r="F79" s="56"/>
      <c r="G79" s="56"/>
      <c r="H79" s="56"/>
      <c r="I79" s="161"/>
      <c r="J79" s="56"/>
      <c r="K79" s="56"/>
      <c r="L79" s="54"/>
    </row>
    <row r="80" spans="2:12" s="1" customFormat="1" ht="18" customHeight="1" x14ac:dyDescent="0.3">
      <c r="B80" s="34"/>
      <c r="C80" s="58" t="s">
        <v>24</v>
      </c>
      <c r="D80" s="56"/>
      <c r="E80" s="56"/>
      <c r="F80" s="164" t="str">
        <f>F14</f>
        <v>objekt B, místnost č.357, 357a, 357b, 357c</v>
      </c>
      <c r="G80" s="56"/>
      <c r="H80" s="56"/>
      <c r="I80" s="165" t="s">
        <v>26</v>
      </c>
      <c r="J80" s="66" t="str">
        <f>IF(J14="","",J14)</f>
        <v>25.8.2016</v>
      </c>
      <c r="K80" s="56"/>
      <c r="L80" s="54"/>
    </row>
    <row r="81" spans="2:65" s="1" customFormat="1" ht="6.95" customHeight="1" x14ac:dyDescent="0.3">
      <c r="B81" s="34"/>
      <c r="C81" s="56"/>
      <c r="D81" s="56"/>
      <c r="E81" s="56"/>
      <c r="F81" s="56"/>
      <c r="G81" s="56"/>
      <c r="H81" s="56"/>
      <c r="I81" s="161"/>
      <c r="J81" s="56"/>
      <c r="K81" s="56"/>
      <c r="L81" s="54"/>
    </row>
    <row r="82" spans="2:65" s="1" customFormat="1" ht="15" x14ac:dyDescent="0.3">
      <c r="B82" s="34"/>
      <c r="C82" s="58" t="s">
        <v>29</v>
      </c>
      <c r="D82" s="56"/>
      <c r="E82" s="56"/>
      <c r="F82" s="164" t="str">
        <f>E17</f>
        <v>Ministerstvo financí České republiky</v>
      </c>
      <c r="G82" s="56"/>
      <c r="H82" s="56"/>
      <c r="I82" s="165" t="s">
        <v>36</v>
      </c>
      <c r="J82" s="164" t="str">
        <f>E23</f>
        <v>Ing. arch. Dalibor Hlaváček, Ph.D.</v>
      </c>
      <c r="K82" s="56"/>
      <c r="L82" s="54"/>
    </row>
    <row r="83" spans="2:65" s="1" customFormat="1" ht="14.45" customHeight="1" x14ac:dyDescent="0.3">
      <c r="B83" s="34"/>
      <c r="C83" s="58" t="s">
        <v>34</v>
      </c>
      <c r="D83" s="56"/>
      <c r="E83" s="56"/>
      <c r="F83" s="164" t="str">
        <f>IF(E20="","",E20)</f>
        <v/>
      </c>
      <c r="G83" s="56"/>
      <c r="H83" s="56"/>
      <c r="I83" s="161"/>
      <c r="J83" s="56"/>
      <c r="K83" s="56"/>
      <c r="L83" s="54"/>
    </row>
    <row r="84" spans="2:65" s="1" customFormat="1" ht="10.35" customHeight="1" x14ac:dyDescent="0.3">
      <c r="B84" s="34"/>
      <c r="C84" s="56"/>
      <c r="D84" s="56"/>
      <c r="E84" s="56"/>
      <c r="F84" s="56"/>
      <c r="G84" s="56"/>
      <c r="H84" s="56"/>
      <c r="I84" s="161"/>
      <c r="J84" s="56"/>
      <c r="K84" s="56"/>
      <c r="L84" s="54"/>
    </row>
    <row r="85" spans="2:65" s="10" customFormat="1" ht="29.25" customHeight="1" x14ac:dyDescent="0.3">
      <c r="B85" s="166"/>
      <c r="C85" s="167" t="s">
        <v>120</v>
      </c>
      <c r="D85" s="168" t="s">
        <v>60</v>
      </c>
      <c r="E85" s="168" t="s">
        <v>56</v>
      </c>
      <c r="F85" s="168" t="s">
        <v>121</v>
      </c>
      <c r="G85" s="168" t="s">
        <v>122</v>
      </c>
      <c r="H85" s="168" t="s">
        <v>123</v>
      </c>
      <c r="I85" s="169" t="s">
        <v>124</v>
      </c>
      <c r="J85" s="168" t="s">
        <v>103</v>
      </c>
      <c r="K85" s="170" t="s">
        <v>125</v>
      </c>
      <c r="L85" s="171"/>
      <c r="M85" s="75" t="s">
        <v>126</v>
      </c>
      <c r="N85" s="76" t="s">
        <v>45</v>
      </c>
      <c r="O85" s="76" t="s">
        <v>127</v>
      </c>
      <c r="P85" s="76" t="s">
        <v>128</v>
      </c>
      <c r="Q85" s="76" t="s">
        <v>129</v>
      </c>
      <c r="R85" s="76" t="s">
        <v>130</v>
      </c>
      <c r="S85" s="76" t="s">
        <v>131</v>
      </c>
      <c r="T85" s="77" t="s">
        <v>132</v>
      </c>
    </row>
    <row r="86" spans="2:65" s="1" customFormat="1" ht="29.25" customHeight="1" x14ac:dyDescent="0.35">
      <c r="B86" s="34"/>
      <c r="C86" s="81" t="s">
        <v>104</v>
      </c>
      <c r="D86" s="56"/>
      <c r="E86" s="56"/>
      <c r="F86" s="56"/>
      <c r="G86" s="56"/>
      <c r="H86" s="56"/>
      <c r="I86" s="161"/>
      <c r="J86" s="172">
        <f>BK86</f>
        <v>0</v>
      </c>
      <c r="K86" s="56"/>
      <c r="L86" s="54"/>
      <c r="M86" s="78"/>
      <c r="N86" s="79"/>
      <c r="O86" s="79"/>
      <c r="P86" s="173">
        <f>P87</f>
        <v>0</v>
      </c>
      <c r="Q86" s="79"/>
      <c r="R86" s="173">
        <f>R87</f>
        <v>0</v>
      </c>
      <c r="S86" s="79"/>
      <c r="T86" s="174">
        <f>T87</f>
        <v>0</v>
      </c>
      <c r="AT86" s="17" t="s">
        <v>74</v>
      </c>
      <c r="AU86" s="17" t="s">
        <v>105</v>
      </c>
      <c r="BK86" s="175">
        <f>BK87</f>
        <v>0</v>
      </c>
    </row>
    <row r="87" spans="2:65" s="11" customFormat="1" ht="37.35" customHeight="1" x14ac:dyDescent="0.35">
      <c r="B87" s="176"/>
      <c r="C87" s="177"/>
      <c r="D87" s="178" t="s">
        <v>74</v>
      </c>
      <c r="E87" s="179" t="s">
        <v>92</v>
      </c>
      <c r="F87" s="179" t="s">
        <v>93</v>
      </c>
      <c r="G87" s="177"/>
      <c r="H87" s="177"/>
      <c r="I87" s="180"/>
      <c r="J87" s="181">
        <f>BK87</f>
        <v>0</v>
      </c>
      <c r="K87" s="177"/>
      <c r="L87" s="182"/>
      <c r="M87" s="183"/>
      <c r="N87" s="184"/>
      <c r="O87" s="184"/>
      <c r="P87" s="185">
        <f>P88+P93+P98</f>
        <v>0</v>
      </c>
      <c r="Q87" s="184"/>
      <c r="R87" s="185">
        <f>R88+R93+R98</f>
        <v>0</v>
      </c>
      <c r="S87" s="184"/>
      <c r="T87" s="186">
        <f>T88+T93+T98</f>
        <v>0</v>
      </c>
      <c r="AR87" s="187" t="s">
        <v>183</v>
      </c>
      <c r="AT87" s="188" t="s">
        <v>74</v>
      </c>
      <c r="AU87" s="188" t="s">
        <v>75</v>
      </c>
      <c r="AY87" s="187" t="s">
        <v>135</v>
      </c>
      <c r="BK87" s="189">
        <f>BK88+BK93+BK98</f>
        <v>0</v>
      </c>
    </row>
    <row r="88" spans="2:65" s="11" customFormat="1" ht="19.899999999999999" customHeight="1" x14ac:dyDescent="0.3">
      <c r="B88" s="176"/>
      <c r="C88" s="177"/>
      <c r="D88" s="190" t="s">
        <v>74</v>
      </c>
      <c r="E88" s="191" t="s">
        <v>75</v>
      </c>
      <c r="F88" s="191" t="s">
        <v>93</v>
      </c>
      <c r="G88" s="177"/>
      <c r="H88" s="177"/>
      <c r="I88" s="180"/>
      <c r="J88" s="192">
        <f>BK88</f>
        <v>0</v>
      </c>
      <c r="K88" s="177"/>
      <c r="L88" s="182"/>
      <c r="M88" s="183"/>
      <c r="N88" s="184"/>
      <c r="O88" s="184"/>
      <c r="P88" s="185">
        <f>SUM(P89:P92)</f>
        <v>0</v>
      </c>
      <c r="Q88" s="184"/>
      <c r="R88" s="185">
        <f>SUM(R89:R92)</f>
        <v>0</v>
      </c>
      <c r="S88" s="184"/>
      <c r="T88" s="186">
        <f>SUM(T89:T92)</f>
        <v>0</v>
      </c>
      <c r="AR88" s="187" t="s">
        <v>183</v>
      </c>
      <c r="AT88" s="188" t="s">
        <v>74</v>
      </c>
      <c r="AU88" s="188" t="s">
        <v>23</v>
      </c>
      <c r="AY88" s="187" t="s">
        <v>135</v>
      </c>
      <c r="BK88" s="189">
        <f>SUM(BK89:BK92)</f>
        <v>0</v>
      </c>
    </row>
    <row r="89" spans="2:65" s="1" customFormat="1" ht="22.5" customHeight="1" x14ac:dyDescent="0.3">
      <c r="B89" s="34"/>
      <c r="C89" s="193" t="s">
        <v>23</v>
      </c>
      <c r="D89" s="193" t="s">
        <v>138</v>
      </c>
      <c r="E89" s="194" t="s">
        <v>948</v>
      </c>
      <c r="F89" s="195" t="s">
        <v>949</v>
      </c>
      <c r="G89" s="196" t="s">
        <v>950</v>
      </c>
      <c r="H89" s="197">
        <v>1</v>
      </c>
      <c r="I89" s="198"/>
      <c r="J89" s="199">
        <f>ROUND(I89*H89,2)</f>
        <v>0</v>
      </c>
      <c r="K89" s="195" t="s">
        <v>142</v>
      </c>
      <c r="L89" s="54"/>
      <c r="M89" s="200" t="s">
        <v>31</v>
      </c>
      <c r="N89" s="201" t="s">
        <v>46</v>
      </c>
      <c r="O89" s="35"/>
      <c r="P89" s="202">
        <f>O89*H89</f>
        <v>0</v>
      </c>
      <c r="Q89" s="202">
        <v>0</v>
      </c>
      <c r="R89" s="202">
        <f>Q89*H89</f>
        <v>0</v>
      </c>
      <c r="S89" s="202">
        <v>0</v>
      </c>
      <c r="T89" s="203">
        <f>S89*H89</f>
        <v>0</v>
      </c>
      <c r="AR89" s="17" t="s">
        <v>951</v>
      </c>
      <c r="AT89" s="17" t="s">
        <v>138</v>
      </c>
      <c r="AU89" s="17" t="s">
        <v>81</v>
      </c>
      <c r="AY89" s="17" t="s">
        <v>135</v>
      </c>
      <c r="BE89" s="204">
        <f>IF(N89="základní",J89,0)</f>
        <v>0</v>
      </c>
      <c r="BF89" s="204">
        <f>IF(N89="snížená",J89,0)</f>
        <v>0</v>
      </c>
      <c r="BG89" s="204">
        <f>IF(N89="zákl. přenesená",J89,0)</f>
        <v>0</v>
      </c>
      <c r="BH89" s="204">
        <f>IF(N89="sníž. přenesená",J89,0)</f>
        <v>0</v>
      </c>
      <c r="BI89" s="204">
        <f>IF(N89="nulová",J89,0)</f>
        <v>0</v>
      </c>
      <c r="BJ89" s="17" t="s">
        <v>23</v>
      </c>
      <c r="BK89" s="204">
        <f>ROUND(I89*H89,2)</f>
        <v>0</v>
      </c>
      <c r="BL89" s="17" t="s">
        <v>951</v>
      </c>
      <c r="BM89" s="17" t="s">
        <v>952</v>
      </c>
    </row>
    <row r="90" spans="2:65" s="1" customFormat="1" ht="27" x14ac:dyDescent="0.3">
      <c r="B90" s="34"/>
      <c r="C90" s="56"/>
      <c r="D90" s="219" t="s">
        <v>145</v>
      </c>
      <c r="E90" s="56"/>
      <c r="F90" s="223" t="s">
        <v>953</v>
      </c>
      <c r="G90" s="56"/>
      <c r="H90" s="56"/>
      <c r="I90" s="161"/>
      <c r="J90" s="56"/>
      <c r="K90" s="56"/>
      <c r="L90" s="54"/>
      <c r="M90" s="71"/>
      <c r="N90" s="35"/>
      <c r="O90" s="35"/>
      <c r="P90" s="35"/>
      <c r="Q90" s="35"/>
      <c r="R90" s="35"/>
      <c r="S90" s="35"/>
      <c r="T90" s="72"/>
      <c r="AT90" s="17" t="s">
        <v>145</v>
      </c>
      <c r="AU90" s="17" t="s">
        <v>81</v>
      </c>
    </row>
    <row r="91" spans="2:65" s="1" customFormat="1" ht="22.5" customHeight="1" x14ac:dyDescent="0.3">
      <c r="B91" s="34"/>
      <c r="C91" s="193" t="s">
        <v>81</v>
      </c>
      <c r="D91" s="193" t="s">
        <v>138</v>
      </c>
      <c r="E91" s="194" t="s">
        <v>954</v>
      </c>
      <c r="F91" s="195" t="s">
        <v>955</v>
      </c>
      <c r="G91" s="196" t="s">
        <v>950</v>
      </c>
      <c r="H91" s="197">
        <v>1</v>
      </c>
      <c r="I91" s="198"/>
      <c r="J91" s="199">
        <f>ROUND(I91*H91,2)</f>
        <v>0</v>
      </c>
      <c r="K91" s="195" t="s">
        <v>142</v>
      </c>
      <c r="L91" s="54"/>
      <c r="M91" s="200" t="s">
        <v>31</v>
      </c>
      <c r="N91" s="201" t="s">
        <v>46</v>
      </c>
      <c r="O91" s="35"/>
      <c r="P91" s="202">
        <f>O91*H91</f>
        <v>0</v>
      </c>
      <c r="Q91" s="202">
        <v>0</v>
      </c>
      <c r="R91" s="202">
        <f>Q91*H91</f>
        <v>0</v>
      </c>
      <c r="S91" s="202">
        <v>0</v>
      </c>
      <c r="T91" s="203">
        <f>S91*H91</f>
        <v>0</v>
      </c>
      <c r="AR91" s="17" t="s">
        <v>951</v>
      </c>
      <c r="AT91" s="17" t="s">
        <v>138</v>
      </c>
      <c r="AU91" s="17" t="s">
        <v>81</v>
      </c>
      <c r="AY91" s="17" t="s">
        <v>135</v>
      </c>
      <c r="BE91" s="204">
        <f>IF(N91="základní",J91,0)</f>
        <v>0</v>
      </c>
      <c r="BF91" s="204">
        <f>IF(N91="snížená",J91,0)</f>
        <v>0</v>
      </c>
      <c r="BG91" s="204">
        <f>IF(N91="zákl. přenesená",J91,0)</f>
        <v>0</v>
      </c>
      <c r="BH91" s="204">
        <f>IF(N91="sníž. přenesená",J91,0)</f>
        <v>0</v>
      </c>
      <c r="BI91" s="204">
        <f>IF(N91="nulová",J91,0)</f>
        <v>0</v>
      </c>
      <c r="BJ91" s="17" t="s">
        <v>23</v>
      </c>
      <c r="BK91" s="204">
        <f>ROUND(I91*H91,2)</f>
        <v>0</v>
      </c>
      <c r="BL91" s="17" t="s">
        <v>951</v>
      </c>
      <c r="BM91" s="17" t="s">
        <v>956</v>
      </c>
    </row>
    <row r="92" spans="2:65" s="1" customFormat="1" x14ac:dyDescent="0.3">
      <c r="B92" s="34"/>
      <c r="C92" s="56"/>
      <c r="D92" s="205" t="s">
        <v>145</v>
      </c>
      <c r="E92" s="56"/>
      <c r="F92" s="206" t="s">
        <v>957</v>
      </c>
      <c r="G92" s="56"/>
      <c r="H92" s="56"/>
      <c r="I92" s="161"/>
      <c r="J92" s="56"/>
      <c r="K92" s="56"/>
      <c r="L92" s="54"/>
      <c r="M92" s="71"/>
      <c r="N92" s="35"/>
      <c r="O92" s="35"/>
      <c r="P92" s="35"/>
      <c r="Q92" s="35"/>
      <c r="R92" s="35"/>
      <c r="S92" s="35"/>
      <c r="T92" s="72"/>
      <c r="AT92" s="17" t="s">
        <v>145</v>
      </c>
      <c r="AU92" s="17" t="s">
        <v>81</v>
      </c>
    </row>
    <row r="93" spans="2:65" s="11" customFormat="1" ht="29.85" customHeight="1" x14ac:dyDescent="0.3">
      <c r="B93" s="176"/>
      <c r="C93" s="177"/>
      <c r="D93" s="190" t="s">
        <v>74</v>
      </c>
      <c r="E93" s="191" t="s">
        <v>958</v>
      </c>
      <c r="F93" s="191" t="s">
        <v>959</v>
      </c>
      <c r="G93" s="177"/>
      <c r="H93" s="177"/>
      <c r="I93" s="180"/>
      <c r="J93" s="192">
        <f>BK93</f>
        <v>0</v>
      </c>
      <c r="K93" s="177"/>
      <c r="L93" s="182"/>
      <c r="M93" s="183"/>
      <c r="N93" s="184"/>
      <c r="O93" s="184"/>
      <c r="P93" s="185">
        <f>SUM(P94:P97)</f>
        <v>0</v>
      </c>
      <c r="Q93" s="184"/>
      <c r="R93" s="185">
        <f>SUM(R94:R97)</f>
        <v>0</v>
      </c>
      <c r="S93" s="184"/>
      <c r="T93" s="186">
        <f>SUM(T94:T97)</f>
        <v>0</v>
      </c>
      <c r="AR93" s="187" t="s">
        <v>183</v>
      </c>
      <c r="AT93" s="188" t="s">
        <v>74</v>
      </c>
      <c r="AU93" s="188" t="s">
        <v>23</v>
      </c>
      <c r="AY93" s="187" t="s">
        <v>135</v>
      </c>
      <c r="BK93" s="189">
        <f>SUM(BK94:BK97)</f>
        <v>0</v>
      </c>
    </row>
    <row r="94" spans="2:65" s="1" customFormat="1" ht="22.5" customHeight="1" x14ac:dyDescent="0.3">
      <c r="B94" s="34"/>
      <c r="C94" s="193" t="s">
        <v>171</v>
      </c>
      <c r="D94" s="193" t="s">
        <v>138</v>
      </c>
      <c r="E94" s="194" t="s">
        <v>960</v>
      </c>
      <c r="F94" s="195" t="s">
        <v>959</v>
      </c>
      <c r="G94" s="196" t="s">
        <v>950</v>
      </c>
      <c r="H94" s="197">
        <v>1</v>
      </c>
      <c r="I94" s="198"/>
      <c r="J94" s="199">
        <f>ROUND(I94*H94,2)</f>
        <v>0</v>
      </c>
      <c r="K94" s="195" t="s">
        <v>142</v>
      </c>
      <c r="L94" s="54"/>
      <c r="M94" s="200" t="s">
        <v>31</v>
      </c>
      <c r="N94" s="201" t="s">
        <v>46</v>
      </c>
      <c r="O94" s="35"/>
      <c r="P94" s="202">
        <f>O94*H94</f>
        <v>0</v>
      </c>
      <c r="Q94" s="202">
        <v>0</v>
      </c>
      <c r="R94" s="202">
        <f>Q94*H94</f>
        <v>0</v>
      </c>
      <c r="S94" s="202">
        <v>0</v>
      </c>
      <c r="T94" s="203">
        <f>S94*H94</f>
        <v>0</v>
      </c>
      <c r="AR94" s="17" t="s">
        <v>951</v>
      </c>
      <c r="AT94" s="17" t="s">
        <v>138</v>
      </c>
      <c r="AU94" s="17" t="s">
        <v>81</v>
      </c>
      <c r="AY94" s="17" t="s">
        <v>135</v>
      </c>
      <c r="BE94" s="204">
        <f>IF(N94="základní",J94,0)</f>
        <v>0</v>
      </c>
      <c r="BF94" s="204">
        <f>IF(N94="snížená",J94,0)</f>
        <v>0</v>
      </c>
      <c r="BG94" s="204">
        <f>IF(N94="zákl. přenesená",J94,0)</f>
        <v>0</v>
      </c>
      <c r="BH94" s="204">
        <f>IF(N94="sníž. přenesená",J94,0)</f>
        <v>0</v>
      </c>
      <c r="BI94" s="204">
        <f>IF(N94="nulová",J94,0)</f>
        <v>0</v>
      </c>
      <c r="BJ94" s="17" t="s">
        <v>23</v>
      </c>
      <c r="BK94" s="204">
        <f>ROUND(I94*H94,2)</f>
        <v>0</v>
      </c>
      <c r="BL94" s="17" t="s">
        <v>951</v>
      </c>
      <c r="BM94" s="17" t="s">
        <v>961</v>
      </c>
    </row>
    <row r="95" spans="2:65" s="1" customFormat="1" x14ac:dyDescent="0.3">
      <c r="B95" s="34"/>
      <c r="C95" s="56"/>
      <c r="D95" s="219" t="s">
        <v>145</v>
      </c>
      <c r="E95" s="56"/>
      <c r="F95" s="223" t="s">
        <v>962</v>
      </c>
      <c r="G95" s="56"/>
      <c r="H95" s="56"/>
      <c r="I95" s="161"/>
      <c r="J95" s="56"/>
      <c r="K95" s="56"/>
      <c r="L95" s="54"/>
      <c r="M95" s="71"/>
      <c r="N95" s="35"/>
      <c r="O95" s="35"/>
      <c r="P95" s="35"/>
      <c r="Q95" s="35"/>
      <c r="R95" s="35"/>
      <c r="S95" s="35"/>
      <c r="T95" s="72"/>
      <c r="AT95" s="17" t="s">
        <v>145</v>
      </c>
      <c r="AU95" s="17" t="s">
        <v>81</v>
      </c>
    </row>
    <row r="96" spans="2:65" s="1" customFormat="1" ht="22.5" customHeight="1" x14ac:dyDescent="0.3">
      <c r="B96" s="34"/>
      <c r="C96" s="193" t="s">
        <v>143</v>
      </c>
      <c r="D96" s="193" t="s">
        <v>138</v>
      </c>
      <c r="E96" s="194" t="s">
        <v>963</v>
      </c>
      <c r="F96" s="195" t="s">
        <v>964</v>
      </c>
      <c r="G96" s="196" t="s">
        <v>950</v>
      </c>
      <c r="H96" s="197">
        <v>1</v>
      </c>
      <c r="I96" s="198"/>
      <c r="J96" s="199">
        <f>ROUND(I96*H96,2)</f>
        <v>0</v>
      </c>
      <c r="K96" s="195" t="s">
        <v>142</v>
      </c>
      <c r="L96" s="54"/>
      <c r="M96" s="200" t="s">
        <v>31</v>
      </c>
      <c r="N96" s="201" t="s">
        <v>46</v>
      </c>
      <c r="O96" s="35"/>
      <c r="P96" s="202">
        <f>O96*H96</f>
        <v>0</v>
      </c>
      <c r="Q96" s="202">
        <v>0</v>
      </c>
      <c r="R96" s="202">
        <f>Q96*H96</f>
        <v>0</v>
      </c>
      <c r="S96" s="202">
        <v>0</v>
      </c>
      <c r="T96" s="203">
        <f>S96*H96</f>
        <v>0</v>
      </c>
      <c r="AR96" s="17" t="s">
        <v>951</v>
      </c>
      <c r="AT96" s="17" t="s">
        <v>138</v>
      </c>
      <c r="AU96" s="17" t="s">
        <v>81</v>
      </c>
      <c r="AY96" s="17" t="s">
        <v>135</v>
      </c>
      <c r="BE96" s="204">
        <f>IF(N96="základní",J96,0)</f>
        <v>0</v>
      </c>
      <c r="BF96" s="204">
        <f>IF(N96="snížená",J96,0)</f>
        <v>0</v>
      </c>
      <c r="BG96" s="204">
        <f>IF(N96="zákl. přenesená",J96,0)</f>
        <v>0</v>
      </c>
      <c r="BH96" s="204">
        <f>IF(N96="sníž. přenesená",J96,0)</f>
        <v>0</v>
      </c>
      <c r="BI96" s="204">
        <f>IF(N96="nulová",J96,0)</f>
        <v>0</v>
      </c>
      <c r="BJ96" s="17" t="s">
        <v>23</v>
      </c>
      <c r="BK96" s="204">
        <f>ROUND(I96*H96,2)</f>
        <v>0</v>
      </c>
      <c r="BL96" s="17" t="s">
        <v>951</v>
      </c>
      <c r="BM96" s="17" t="s">
        <v>965</v>
      </c>
    </row>
    <row r="97" spans="2:65" s="1" customFormat="1" ht="27" x14ac:dyDescent="0.3">
      <c r="B97" s="34"/>
      <c r="C97" s="56"/>
      <c r="D97" s="205" t="s">
        <v>145</v>
      </c>
      <c r="E97" s="56"/>
      <c r="F97" s="206" t="s">
        <v>966</v>
      </c>
      <c r="G97" s="56"/>
      <c r="H97" s="56"/>
      <c r="I97" s="161"/>
      <c r="J97" s="56"/>
      <c r="K97" s="56"/>
      <c r="L97" s="54"/>
      <c r="M97" s="71"/>
      <c r="N97" s="35"/>
      <c r="O97" s="35"/>
      <c r="P97" s="35"/>
      <c r="Q97" s="35"/>
      <c r="R97" s="35"/>
      <c r="S97" s="35"/>
      <c r="T97" s="72"/>
      <c r="AT97" s="17" t="s">
        <v>145</v>
      </c>
      <c r="AU97" s="17" t="s">
        <v>81</v>
      </c>
    </row>
    <row r="98" spans="2:65" s="11" customFormat="1" ht="29.85" customHeight="1" x14ac:dyDescent="0.3">
      <c r="B98" s="176"/>
      <c r="C98" s="177"/>
      <c r="D98" s="190" t="s">
        <v>74</v>
      </c>
      <c r="E98" s="191" t="s">
        <v>967</v>
      </c>
      <c r="F98" s="191" t="s">
        <v>968</v>
      </c>
      <c r="G98" s="177"/>
      <c r="H98" s="177"/>
      <c r="I98" s="180"/>
      <c r="J98" s="192">
        <f>BK98</f>
        <v>0</v>
      </c>
      <c r="K98" s="177"/>
      <c r="L98" s="182"/>
      <c r="M98" s="183"/>
      <c r="N98" s="184"/>
      <c r="O98" s="184"/>
      <c r="P98" s="185">
        <f>SUM(P99:P100)</f>
        <v>0</v>
      </c>
      <c r="Q98" s="184"/>
      <c r="R98" s="185">
        <f>SUM(R99:R100)</f>
        <v>0</v>
      </c>
      <c r="S98" s="184"/>
      <c r="T98" s="186">
        <f>SUM(T99:T100)</f>
        <v>0</v>
      </c>
      <c r="AR98" s="187" t="s">
        <v>183</v>
      </c>
      <c r="AT98" s="188" t="s">
        <v>74</v>
      </c>
      <c r="AU98" s="188" t="s">
        <v>23</v>
      </c>
      <c r="AY98" s="187" t="s">
        <v>135</v>
      </c>
      <c r="BK98" s="189">
        <f>SUM(BK99:BK100)</f>
        <v>0</v>
      </c>
    </row>
    <row r="99" spans="2:65" s="1" customFormat="1" ht="22.5" customHeight="1" x14ac:dyDescent="0.3">
      <c r="B99" s="34"/>
      <c r="C99" s="193" t="s">
        <v>183</v>
      </c>
      <c r="D99" s="193" t="s">
        <v>138</v>
      </c>
      <c r="E99" s="194" t="s">
        <v>969</v>
      </c>
      <c r="F99" s="195" t="s">
        <v>968</v>
      </c>
      <c r="G99" s="196" t="s">
        <v>950</v>
      </c>
      <c r="H99" s="197">
        <v>1</v>
      </c>
      <c r="I99" s="198"/>
      <c r="J99" s="199">
        <f>ROUND(I99*H99,2)</f>
        <v>0</v>
      </c>
      <c r="K99" s="195" t="s">
        <v>142</v>
      </c>
      <c r="L99" s="54"/>
      <c r="M99" s="200" t="s">
        <v>31</v>
      </c>
      <c r="N99" s="201" t="s">
        <v>46</v>
      </c>
      <c r="O99" s="35"/>
      <c r="P99" s="202">
        <f>O99*H99</f>
        <v>0</v>
      </c>
      <c r="Q99" s="202">
        <v>0</v>
      </c>
      <c r="R99" s="202">
        <f>Q99*H99</f>
        <v>0</v>
      </c>
      <c r="S99" s="202">
        <v>0</v>
      </c>
      <c r="T99" s="203">
        <f>S99*H99</f>
        <v>0</v>
      </c>
      <c r="AR99" s="17" t="s">
        <v>951</v>
      </c>
      <c r="AT99" s="17" t="s">
        <v>138</v>
      </c>
      <c r="AU99" s="17" t="s">
        <v>81</v>
      </c>
      <c r="AY99" s="17" t="s">
        <v>135</v>
      </c>
      <c r="BE99" s="204">
        <f>IF(N99="základní",J99,0)</f>
        <v>0</v>
      </c>
      <c r="BF99" s="204">
        <f>IF(N99="snížená",J99,0)</f>
        <v>0</v>
      </c>
      <c r="BG99" s="204">
        <f>IF(N99="zákl. přenesená",J99,0)</f>
        <v>0</v>
      </c>
      <c r="BH99" s="204">
        <f>IF(N99="sníž. přenesená",J99,0)</f>
        <v>0</v>
      </c>
      <c r="BI99" s="204">
        <f>IF(N99="nulová",J99,0)</f>
        <v>0</v>
      </c>
      <c r="BJ99" s="17" t="s">
        <v>23</v>
      </c>
      <c r="BK99" s="204">
        <f>ROUND(I99*H99,2)</f>
        <v>0</v>
      </c>
      <c r="BL99" s="17" t="s">
        <v>951</v>
      </c>
      <c r="BM99" s="17" t="s">
        <v>970</v>
      </c>
    </row>
    <row r="100" spans="2:65" s="1" customFormat="1" x14ac:dyDescent="0.3">
      <c r="B100" s="34"/>
      <c r="C100" s="56"/>
      <c r="D100" s="205" t="s">
        <v>145</v>
      </c>
      <c r="E100" s="56"/>
      <c r="F100" s="206" t="s">
        <v>971</v>
      </c>
      <c r="G100" s="56"/>
      <c r="H100" s="56"/>
      <c r="I100" s="161"/>
      <c r="J100" s="56"/>
      <c r="K100" s="56"/>
      <c r="L100" s="54"/>
      <c r="M100" s="252"/>
      <c r="N100" s="253"/>
      <c r="O100" s="253"/>
      <c r="P100" s="253"/>
      <c r="Q100" s="253"/>
      <c r="R100" s="253"/>
      <c r="S100" s="253"/>
      <c r="T100" s="254"/>
      <c r="AT100" s="17" t="s">
        <v>145</v>
      </c>
      <c r="AU100" s="17" t="s">
        <v>81</v>
      </c>
    </row>
    <row r="101" spans="2:65" s="1" customFormat="1" ht="6.95" customHeight="1" x14ac:dyDescent="0.3">
      <c r="B101" s="49"/>
      <c r="C101" s="50"/>
      <c r="D101" s="50"/>
      <c r="E101" s="50"/>
      <c r="F101" s="50"/>
      <c r="G101" s="50"/>
      <c r="H101" s="50"/>
      <c r="I101" s="137"/>
      <c r="J101" s="50"/>
      <c r="K101" s="50"/>
      <c r="L101" s="54"/>
    </row>
  </sheetData>
  <sheetProtection password="CC35" sheet="1" objects="1" scenarios="1" formatColumns="0" formatRows="0" sort="0" autoFilter="0"/>
  <autoFilter ref="C85:K85"/>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zoomScaleNormal="100" workbookViewId="0"/>
  </sheetViews>
  <sheetFormatPr defaultRowHeight="13.5" x14ac:dyDescent="0.3"/>
  <cols>
    <col min="1" max="1" width="8.33203125" style="265" customWidth="1"/>
    <col min="2" max="2" width="1.6640625" style="265" customWidth="1"/>
    <col min="3" max="4" width="5" style="265" customWidth="1"/>
    <col min="5" max="5" width="11.6640625" style="265" customWidth="1"/>
    <col min="6" max="6" width="9.1640625" style="265" customWidth="1"/>
    <col min="7" max="7" width="5" style="265" customWidth="1"/>
    <col min="8" max="8" width="77.83203125" style="265" customWidth="1"/>
    <col min="9" max="10" width="20" style="265" customWidth="1"/>
    <col min="11" max="11" width="1.6640625" style="265" customWidth="1"/>
    <col min="12" max="256" width="9.33203125" style="265"/>
    <col min="257" max="257" width="8.33203125" style="265" customWidth="1"/>
    <col min="258" max="258" width="1.6640625" style="265" customWidth="1"/>
    <col min="259" max="260" width="5" style="265" customWidth="1"/>
    <col min="261" max="261" width="11.6640625" style="265" customWidth="1"/>
    <col min="262" max="262" width="9.1640625" style="265" customWidth="1"/>
    <col min="263" max="263" width="5" style="265" customWidth="1"/>
    <col min="264" max="264" width="77.83203125" style="265" customWidth="1"/>
    <col min="265" max="266" width="20" style="265" customWidth="1"/>
    <col min="267" max="267" width="1.6640625" style="265" customWidth="1"/>
    <col min="268" max="512" width="9.33203125" style="265"/>
    <col min="513" max="513" width="8.33203125" style="265" customWidth="1"/>
    <col min="514" max="514" width="1.6640625" style="265" customWidth="1"/>
    <col min="515" max="516" width="5" style="265" customWidth="1"/>
    <col min="517" max="517" width="11.6640625" style="265" customWidth="1"/>
    <col min="518" max="518" width="9.1640625" style="265" customWidth="1"/>
    <col min="519" max="519" width="5" style="265" customWidth="1"/>
    <col min="520" max="520" width="77.83203125" style="265" customWidth="1"/>
    <col min="521" max="522" width="20" style="265" customWidth="1"/>
    <col min="523" max="523" width="1.6640625" style="265" customWidth="1"/>
    <col min="524" max="768" width="9.33203125" style="265"/>
    <col min="769" max="769" width="8.33203125" style="265" customWidth="1"/>
    <col min="770" max="770" width="1.6640625" style="265" customWidth="1"/>
    <col min="771" max="772" width="5" style="265" customWidth="1"/>
    <col min="773" max="773" width="11.6640625" style="265" customWidth="1"/>
    <col min="774" max="774" width="9.1640625" style="265" customWidth="1"/>
    <col min="775" max="775" width="5" style="265" customWidth="1"/>
    <col min="776" max="776" width="77.83203125" style="265" customWidth="1"/>
    <col min="777" max="778" width="20" style="265" customWidth="1"/>
    <col min="779" max="779" width="1.6640625" style="265" customWidth="1"/>
    <col min="780" max="1024" width="9.33203125" style="265"/>
    <col min="1025" max="1025" width="8.33203125" style="265" customWidth="1"/>
    <col min="1026" max="1026" width="1.6640625" style="265" customWidth="1"/>
    <col min="1027" max="1028" width="5" style="265" customWidth="1"/>
    <col min="1029" max="1029" width="11.6640625" style="265" customWidth="1"/>
    <col min="1030" max="1030" width="9.1640625" style="265" customWidth="1"/>
    <col min="1031" max="1031" width="5" style="265" customWidth="1"/>
    <col min="1032" max="1032" width="77.83203125" style="265" customWidth="1"/>
    <col min="1033" max="1034" width="20" style="265" customWidth="1"/>
    <col min="1035" max="1035" width="1.6640625" style="265" customWidth="1"/>
    <col min="1036" max="1280" width="9.33203125" style="265"/>
    <col min="1281" max="1281" width="8.33203125" style="265" customWidth="1"/>
    <col min="1282" max="1282" width="1.6640625" style="265" customWidth="1"/>
    <col min="1283" max="1284" width="5" style="265" customWidth="1"/>
    <col min="1285" max="1285" width="11.6640625" style="265" customWidth="1"/>
    <col min="1286" max="1286" width="9.1640625" style="265" customWidth="1"/>
    <col min="1287" max="1287" width="5" style="265" customWidth="1"/>
    <col min="1288" max="1288" width="77.83203125" style="265" customWidth="1"/>
    <col min="1289" max="1290" width="20" style="265" customWidth="1"/>
    <col min="1291" max="1291" width="1.6640625" style="265" customWidth="1"/>
    <col min="1292" max="1536" width="9.33203125" style="265"/>
    <col min="1537" max="1537" width="8.33203125" style="265" customWidth="1"/>
    <col min="1538" max="1538" width="1.6640625" style="265" customWidth="1"/>
    <col min="1539" max="1540" width="5" style="265" customWidth="1"/>
    <col min="1541" max="1541" width="11.6640625" style="265" customWidth="1"/>
    <col min="1542" max="1542" width="9.1640625" style="265" customWidth="1"/>
    <col min="1543" max="1543" width="5" style="265" customWidth="1"/>
    <col min="1544" max="1544" width="77.83203125" style="265" customWidth="1"/>
    <col min="1545" max="1546" width="20" style="265" customWidth="1"/>
    <col min="1547" max="1547" width="1.6640625" style="265" customWidth="1"/>
    <col min="1548" max="1792" width="9.33203125" style="265"/>
    <col min="1793" max="1793" width="8.33203125" style="265" customWidth="1"/>
    <col min="1794" max="1794" width="1.6640625" style="265" customWidth="1"/>
    <col min="1795" max="1796" width="5" style="265" customWidth="1"/>
    <col min="1797" max="1797" width="11.6640625" style="265" customWidth="1"/>
    <col min="1798" max="1798" width="9.1640625" style="265" customWidth="1"/>
    <col min="1799" max="1799" width="5" style="265" customWidth="1"/>
    <col min="1800" max="1800" width="77.83203125" style="265" customWidth="1"/>
    <col min="1801" max="1802" width="20" style="265" customWidth="1"/>
    <col min="1803" max="1803" width="1.6640625" style="265" customWidth="1"/>
    <col min="1804" max="2048" width="9.33203125" style="265"/>
    <col min="2049" max="2049" width="8.33203125" style="265" customWidth="1"/>
    <col min="2050" max="2050" width="1.6640625" style="265" customWidth="1"/>
    <col min="2051" max="2052" width="5" style="265" customWidth="1"/>
    <col min="2053" max="2053" width="11.6640625" style="265" customWidth="1"/>
    <col min="2054" max="2054" width="9.1640625" style="265" customWidth="1"/>
    <col min="2055" max="2055" width="5" style="265" customWidth="1"/>
    <col min="2056" max="2056" width="77.83203125" style="265" customWidth="1"/>
    <col min="2057" max="2058" width="20" style="265" customWidth="1"/>
    <col min="2059" max="2059" width="1.6640625" style="265" customWidth="1"/>
    <col min="2060" max="2304" width="9.33203125" style="265"/>
    <col min="2305" max="2305" width="8.33203125" style="265" customWidth="1"/>
    <col min="2306" max="2306" width="1.6640625" style="265" customWidth="1"/>
    <col min="2307" max="2308" width="5" style="265" customWidth="1"/>
    <col min="2309" max="2309" width="11.6640625" style="265" customWidth="1"/>
    <col min="2310" max="2310" width="9.1640625" style="265" customWidth="1"/>
    <col min="2311" max="2311" width="5" style="265" customWidth="1"/>
    <col min="2312" max="2312" width="77.83203125" style="265" customWidth="1"/>
    <col min="2313" max="2314" width="20" style="265" customWidth="1"/>
    <col min="2315" max="2315" width="1.6640625" style="265" customWidth="1"/>
    <col min="2316" max="2560" width="9.33203125" style="265"/>
    <col min="2561" max="2561" width="8.33203125" style="265" customWidth="1"/>
    <col min="2562" max="2562" width="1.6640625" style="265" customWidth="1"/>
    <col min="2563" max="2564" width="5" style="265" customWidth="1"/>
    <col min="2565" max="2565" width="11.6640625" style="265" customWidth="1"/>
    <col min="2566" max="2566" width="9.1640625" style="265" customWidth="1"/>
    <col min="2567" max="2567" width="5" style="265" customWidth="1"/>
    <col min="2568" max="2568" width="77.83203125" style="265" customWidth="1"/>
    <col min="2569" max="2570" width="20" style="265" customWidth="1"/>
    <col min="2571" max="2571" width="1.6640625" style="265" customWidth="1"/>
    <col min="2572" max="2816" width="9.33203125" style="265"/>
    <col min="2817" max="2817" width="8.33203125" style="265" customWidth="1"/>
    <col min="2818" max="2818" width="1.6640625" style="265" customWidth="1"/>
    <col min="2819" max="2820" width="5" style="265" customWidth="1"/>
    <col min="2821" max="2821" width="11.6640625" style="265" customWidth="1"/>
    <col min="2822" max="2822" width="9.1640625" style="265" customWidth="1"/>
    <col min="2823" max="2823" width="5" style="265" customWidth="1"/>
    <col min="2824" max="2824" width="77.83203125" style="265" customWidth="1"/>
    <col min="2825" max="2826" width="20" style="265" customWidth="1"/>
    <col min="2827" max="2827" width="1.6640625" style="265" customWidth="1"/>
    <col min="2828" max="3072" width="9.33203125" style="265"/>
    <col min="3073" max="3073" width="8.33203125" style="265" customWidth="1"/>
    <col min="3074" max="3074" width="1.6640625" style="265" customWidth="1"/>
    <col min="3075" max="3076" width="5" style="265" customWidth="1"/>
    <col min="3077" max="3077" width="11.6640625" style="265" customWidth="1"/>
    <col min="3078" max="3078" width="9.1640625" style="265" customWidth="1"/>
    <col min="3079" max="3079" width="5" style="265" customWidth="1"/>
    <col min="3080" max="3080" width="77.83203125" style="265" customWidth="1"/>
    <col min="3081" max="3082" width="20" style="265" customWidth="1"/>
    <col min="3083" max="3083" width="1.6640625" style="265" customWidth="1"/>
    <col min="3084" max="3328" width="9.33203125" style="265"/>
    <col min="3329" max="3329" width="8.33203125" style="265" customWidth="1"/>
    <col min="3330" max="3330" width="1.6640625" style="265" customWidth="1"/>
    <col min="3331" max="3332" width="5" style="265" customWidth="1"/>
    <col min="3333" max="3333" width="11.6640625" style="265" customWidth="1"/>
    <col min="3334" max="3334" width="9.1640625" style="265" customWidth="1"/>
    <col min="3335" max="3335" width="5" style="265" customWidth="1"/>
    <col min="3336" max="3336" width="77.83203125" style="265" customWidth="1"/>
    <col min="3337" max="3338" width="20" style="265" customWidth="1"/>
    <col min="3339" max="3339" width="1.6640625" style="265" customWidth="1"/>
    <col min="3340" max="3584" width="9.33203125" style="265"/>
    <col min="3585" max="3585" width="8.33203125" style="265" customWidth="1"/>
    <col min="3586" max="3586" width="1.6640625" style="265" customWidth="1"/>
    <col min="3587" max="3588" width="5" style="265" customWidth="1"/>
    <col min="3589" max="3589" width="11.6640625" style="265" customWidth="1"/>
    <col min="3590" max="3590" width="9.1640625" style="265" customWidth="1"/>
    <col min="3591" max="3591" width="5" style="265" customWidth="1"/>
    <col min="3592" max="3592" width="77.83203125" style="265" customWidth="1"/>
    <col min="3593" max="3594" width="20" style="265" customWidth="1"/>
    <col min="3595" max="3595" width="1.6640625" style="265" customWidth="1"/>
    <col min="3596" max="3840" width="9.33203125" style="265"/>
    <col min="3841" max="3841" width="8.33203125" style="265" customWidth="1"/>
    <col min="3842" max="3842" width="1.6640625" style="265" customWidth="1"/>
    <col min="3843" max="3844" width="5" style="265" customWidth="1"/>
    <col min="3845" max="3845" width="11.6640625" style="265" customWidth="1"/>
    <col min="3846" max="3846" width="9.1640625" style="265" customWidth="1"/>
    <col min="3847" max="3847" width="5" style="265" customWidth="1"/>
    <col min="3848" max="3848" width="77.83203125" style="265" customWidth="1"/>
    <col min="3849" max="3850" width="20" style="265" customWidth="1"/>
    <col min="3851" max="3851" width="1.6640625" style="265" customWidth="1"/>
    <col min="3852" max="4096" width="9.33203125" style="265"/>
    <col min="4097" max="4097" width="8.33203125" style="265" customWidth="1"/>
    <col min="4098" max="4098" width="1.6640625" style="265" customWidth="1"/>
    <col min="4099" max="4100" width="5" style="265" customWidth="1"/>
    <col min="4101" max="4101" width="11.6640625" style="265" customWidth="1"/>
    <col min="4102" max="4102" width="9.1640625" style="265" customWidth="1"/>
    <col min="4103" max="4103" width="5" style="265" customWidth="1"/>
    <col min="4104" max="4104" width="77.83203125" style="265" customWidth="1"/>
    <col min="4105" max="4106" width="20" style="265" customWidth="1"/>
    <col min="4107" max="4107" width="1.6640625" style="265" customWidth="1"/>
    <col min="4108" max="4352" width="9.33203125" style="265"/>
    <col min="4353" max="4353" width="8.33203125" style="265" customWidth="1"/>
    <col min="4354" max="4354" width="1.6640625" style="265" customWidth="1"/>
    <col min="4355" max="4356" width="5" style="265" customWidth="1"/>
    <col min="4357" max="4357" width="11.6640625" style="265" customWidth="1"/>
    <col min="4358" max="4358" width="9.1640625" style="265" customWidth="1"/>
    <col min="4359" max="4359" width="5" style="265" customWidth="1"/>
    <col min="4360" max="4360" width="77.83203125" style="265" customWidth="1"/>
    <col min="4361" max="4362" width="20" style="265" customWidth="1"/>
    <col min="4363" max="4363" width="1.6640625" style="265" customWidth="1"/>
    <col min="4364" max="4608" width="9.33203125" style="265"/>
    <col min="4609" max="4609" width="8.33203125" style="265" customWidth="1"/>
    <col min="4610" max="4610" width="1.6640625" style="265" customWidth="1"/>
    <col min="4611" max="4612" width="5" style="265" customWidth="1"/>
    <col min="4613" max="4613" width="11.6640625" style="265" customWidth="1"/>
    <col min="4614" max="4614" width="9.1640625" style="265" customWidth="1"/>
    <col min="4615" max="4615" width="5" style="265" customWidth="1"/>
    <col min="4616" max="4616" width="77.83203125" style="265" customWidth="1"/>
    <col min="4617" max="4618" width="20" style="265" customWidth="1"/>
    <col min="4619" max="4619" width="1.6640625" style="265" customWidth="1"/>
    <col min="4620" max="4864" width="9.33203125" style="265"/>
    <col min="4865" max="4865" width="8.33203125" style="265" customWidth="1"/>
    <col min="4866" max="4866" width="1.6640625" style="265" customWidth="1"/>
    <col min="4867" max="4868" width="5" style="265" customWidth="1"/>
    <col min="4869" max="4869" width="11.6640625" style="265" customWidth="1"/>
    <col min="4870" max="4870" width="9.1640625" style="265" customWidth="1"/>
    <col min="4871" max="4871" width="5" style="265" customWidth="1"/>
    <col min="4872" max="4872" width="77.83203125" style="265" customWidth="1"/>
    <col min="4873" max="4874" width="20" style="265" customWidth="1"/>
    <col min="4875" max="4875" width="1.6640625" style="265" customWidth="1"/>
    <col min="4876" max="5120" width="9.33203125" style="265"/>
    <col min="5121" max="5121" width="8.33203125" style="265" customWidth="1"/>
    <col min="5122" max="5122" width="1.6640625" style="265" customWidth="1"/>
    <col min="5123" max="5124" width="5" style="265" customWidth="1"/>
    <col min="5125" max="5125" width="11.6640625" style="265" customWidth="1"/>
    <col min="5126" max="5126" width="9.1640625" style="265" customWidth="1"/>
    <col min="5127" max="5127" width="5" style="265" customWidth="1"/>
    <col min="5128" max="5128" width="77.83203125" style="265" customWidth="1"/>
    <col min="5129" max="5130" width="20" style="265" customWidth="1"/>
    <col min="5131" max="5131" width="1.6640625" style="265" customWidth="1"/>
    <col min="5132" max="5376" width="9.33203125" style="265"/>
    <col min="5377" max="5377" width="8.33203125" style="265" customWidth="1"/>
    <col min="5378" max="5378" width="1.6640625" style="265" customWidth="1"/>
    <col min="5379" max="5380" width="5" style="265" customWidth="1"/>
    <col min="5381" max="5381" width="11.6640625" style="265" customWidth="1"/>
    <col min="5382" max="5382" width="9.1640625" style="265" customWidth="1"/>
    <col min="5383" max="5383" width="5" style="265" customWidth="1"/>
    <col min="5384" max="5384" width="77.83203125" style="265" customWidth="1"/>
    <col min="5385" max="5386" width="20" style="265" customWidth="1"/>
    <col min="5387" max="5387" width="1.6640625" style="265" customWidth="1"/>
    <col min="5388" max="5632" width="9.33203125" style="265"/>
    <col min="5633" max="5633" width="8.33203125" style="265" customWidth="1"/>
    <col min="5634" max="5634" width="1.6640625" style="265" customWidth="1"/>
    <col min="5635" max="5636" width="5" style="265" customWidth="1"/>
    <col min="5637" max="5637" width="11.6640625" style="265" customWidth="1"/>
    <col min="5638" max="5638" width="9.1640625" style="265" customWidth="1"/>
    <col min="5639" max="5639" width="5" style="265" customWidth="1"/>
    <col min="5640" max="5640" width="77.83203125" style="265" customWidth="1"/>
    <col min="5641" max="5642" width="20" style="265" customWidth="1"/>
    <col min="5643" max="5643" width="1.6640625" style="265" customWidth="1"/>
    <col min="5644" max="5888" width="9.33203125" style="265"/>
    <col min="5889" max="5889" width="8.33203125" style="265" customWidth="1"/>
    <col min="5890" max="5890" width="1.6640625" style="265" customWidth="1"/>
    <col min="5891" max="5892" width="5" style="265" customWidth="1"/>
    <col min="5893" max="5893" width="11.6640625" style="265" customWidth="1"/>
    <col min="5894" max="5894" width="9.1640625" style="265" customWidth="1"/>
    <col min="5895" max="5895" width="5" style="265" customWidth="1"/>
    <col min="5896" max="5896" width="77.83203125" style="265" customWidth="1"/>
    <col min="5897" max="5898" width="20" style="265" customWidth="1"/>
    <col min="5899" max="5899" width="1.6640625" style="265" customWidth="1"/>
    <col min="5900" max="6144" width="9.33203125" style="265"/>
    <col min="6145" max="6145" width="8.33203125" style="265" customWidth="1"/>
    <col min="6146" max="6146" width="1.6640625" style="265" customWidth="1"/>
    <col min="6147" max="6148" width="5" style="265" customWidth="1"/>
    <col min="6149" max="6149" width="11.6640625" style="265" customWidth="1"/>
    <col min="6150" max="6150" width="9.1640625" style="265" customWidth="1"/>
    <col min="6151" max="6151" width="5" style="265" customWidth="1"/>
    <col min="6152" max="6152" width="77.83203125" style="265" customWidth="1"/>
    <col min="6153" max="6154" width="20" style="265" customWidth="1"/>
    <col min="6155" max="6155" width="1.6640625" style="265" customWidth="1"/>
    <col min="6156" max="6400" width="9.33203125" style="265"/>
    <col min="6401" max="6401" width="8.33203125" style="265" customWidth="1"/>
    <col min="6402" max="6402" width="1.6640625" style="265" customWidth="1"/>
    <col min="6403" max="6404" width="5" style="265" customWidth="1"/>
    <col min="6405" max="6405" width="11.6640625" style="265" customWidth="1"/>
    <col min="6406" max="6406" width="9.1640625" style="265" customWidth="1"/>
    <col min="6407" max="6407" width="5" style="265" customWidth="1"/>
    <col min="6408" max="6408" width="77.83203125" style="265" customWidth="1"/>
    <col min="6409" max="6410" width="20" style="265" customWidth="1"/>
    <col min="6411" max="6411" width="1.6640625" style="265" customWidth="1"/>
    <col min="6412" max="6656" width="9.33203125" style="265"/>
    <col min="6657" max="6657" width="8.33203125" style="265" customWidth="1"/>
    <col min="6658" max="6658" width="1.6640625" style="265" customWidth="1"/>
    <col min="6659" max="6660" width="5" style="265" customWidth="1"/>
    <col min="6661" max="6661" width="11.6640625" style="265" customWidth="1"/>
    <col min="6662" max="6662" width="9.1640625" style="265" customWidth="1"/>
    <col min="6663" max="6663" width="5" style="265" customWidth="1"/>
    <col min="6664" max="6664" width="77.83203125" style="265" customWidth="1"/>
    <col min="6665" max="6666" width="20" style="265" customWidth="1"/>
    <col min="6667" max="6667" width="1.6640625" style="265" customWidth="1"/>
    <col min="6668" max="6912" width="9.33203125" style="265"/>
    <col min="6913" max="6913" width="8.33203125" style="265" customWidth="1"/>
    <col min="6914" max="6914" width="1.6640625" style="265" customWidth="1"/>
    <col min="6915" max="6916" width="5" style="265" customWidth="1"/>
    <col min="6917" max="6917" width="11.6640625" style="265" customWidth="1"/>
    <col min="6918" max="6918" width="9.1640625" style="265" customWidth="1"/>
    <col min="6919" max="6919" width="5" style="265" customWidth="1"/>
    <col min="6920" max="6920" width="77.83203125" style="265" customWidth="1"/>
    <col min="6921" max="6922" width="20" style="265" customWidth="1"/>
    <col min="6923" max="6923" width="1.6640625" style="265" customWidth="1"/>
    <col min="6924" max="7168" width="9.33203125" style="265"/>
    <col min="7169" max="7169" width="8.33203125" style="265" customWidth="1"/>
    <col min="7170" max="7170" width="1.6640625" style="265" customWidth="1"/>
    <col min="7171" max="7172" width="5" style="265" customWidth="1"/>
    <col min="7173" max="7173" width="11.6640625" style="265" customWidth="1"/>
    <col min="7174" max="7174" width="9.1640625" style="265" customWidth="1"/>
    <col min="7175" max="7175" width="5" style="265" customWidth="1"/>
    <col min="7176" max="7176" width="77.83203125" style="265" customWidth="1"/>
    <col min="7177" max="7178" width="20" style="265" customWidth="1"/>
    <col min="7179" max="7179" width="1.6640625" style="265" customWidth="1"/>
    <col min="7180" max="7424" width="9.33203125" style="265"/>
    <col min="7425" max="7425" width="8.33203125" style="265" customWidth="1"/>
    <col min="7426" max="7426" width="1.6640625" style="265" customWidth="1"/>
    <col min="7427" max="7428" width="5" style="265" customWidth="1"/>
    <col min="7429" max="7429" width="11.6640625" style="265" customWidth="1"/>
    <col min="7430" max="7430" width="9.1640625" style="265" customWidth="1"/>
    <col min="7431" max="7431" width="5" style="265" customWidth="1"/>
    <col min="7432" max="7432" width="77.83203125" style="265" customWidth="1"/>
    <col min="7433" max="7434" width="20" style="265" customWidth="1"/>
    <col min="7435" max="7435" width="1.6640625" style="265" customWidth="1"/>
    <col min="7436" max="7680" width="9.33203125" style="265"/>
    <col min="7681" max="7681" width="8.33203125" style="265" customWidth="1"/>
    <col min="7682" max="7682" width="1.6640625" style="265" customWidth="1"/>
    <col min="7683" max="7684" width="5" style="265" customWidth="1"/>
    <col min="7685" max="7685" width="11.6640625" style="265" customWidth="1"/>
    <col min="7686" max="7686" width="9.1640625" style="265" customWidth="1"/>
    <col min="7687" max="7687" width="5" style="265" customWidth="1"/>
    <col min="7688" max="7688" width="77.83203125" style="265" customWidth="1"/>
    <col min="7689" max="7690" width="20" style="265" customWidth="1"/>
    <col min="7691" max="7691" width="1.6640625" style="265" customWidth="1"/>
    <col min="7692" max="7936" width="9.33203125" style="265"/>
    <col min="7937" max="7937" width="8.33203125" style="265" customWidth="1"/>
    <col min="7938" max="7938" width="1.6640625" style="265" customWidth="1"/>
    <col min="7939" max="7940" width="5" style="265" customWidth="1"/>
    <col min="7941" max="7941" width="11.6640625" style="265" customWidth="1"/>
    <col min="7942" max="7942" width="9.1640625" style="265" customWidth="1"/>
    <col min="7943" max="7943" width="5" style="265" customWidth="1"/>
    <col min="7944" max="7944" width="77.83203125" style="265" customWidth="1"/>
    <col min="7945" max="7946" width="20" style="265" customWidth="1"/>
    <col min="7947" max="7947" width="1.6640625" style="265" customWidth="1"/>
    <col min="7948" max="8192" width="9.33203125" style="265"/>
    <col min="8193" max="8193" width="8.33203125" style="265" customWidth="1"/>
    <col min="8194" max="8194" width="1.6640625" style="265" customWidth="1"/>
    <col min="8195" max="8196" width="5" style="265" customWidth="1"/>
    <col min="8197" max="8197" width="11.6640625" style="265" customWidth="1"/>
    <col min="8198" max="8198" width="9.1640625" style="265" customWidth="1"/>
    <col min="8199" max="8199" width="5" style="265" customWidth="1"/>
    <col min="8200" max="8200" width="77.83203125" style="265" customWidth="1"/>
    <col min="8201" max="8202" width="20" style="265" customWidth="1"/>
    <col min="8203" max="8203" width="1.6640625" style="265" customWidth="1"/>
    <col min="8204" max="8448" width="9.33203125" style="265"/>
    <col min="8449" max="8449" width="8.33203125" style="265" customWidth="1"/>
    <col min="8450" max="8450" width="1.6640625" style="265" customWidth="1"/>
    <col min="8451" max="8452" width="5" style="265" customWidth="1"/>
    <col min="8453" max="8453" width="11.6640625" style="265" customWidth="1"/>
    <col min="8454" max="8454" width="9.1640625" style="265" customWidth="1"/>
    <col min="8455" max="8455" width="5" style="265" customWidth="1"/>
    <col min="8456" max="8456" width="77.83203125" style="265" customWidth="1"/>
    <col min="8457" max="8458" width="20" style="265" customWidth="1"/>
    <col min="8459" max="8459" width="1.6640625" style="265" customWidth="1"/>
    <col min="8460" max="8704" width="9.33203125" style="265"/>
    <col min="8705" max="8705" width="8.33203125" style="265" customWidth="1"/>
    <col min="8706" max="8706" width="1.6640625" style="265" customWidth="1"/>
    <col min="8707" max="8708" width="5" style="265" customWidth="1"/>
    <col min="8709" max="8709" width="11.6640625" style="265" customWidth="1"/>
    <col min="8710" max="8710" width="9.1640625" style="265" customWidth="1"/>
    <col min="8711" max="8711" width="5" style="265" customWidth="1"/>
    <col min="8712" max="8712" width="77.83203125" style="265" customWidth="1"/>
    <col min="8713" max="8714" width="20" style="265" customWidth="1"/>
    <col min="8715" max="8715" width="1.6640625" style="265" customWidth="1"/>
    <col min="8716" max="8960" width="9.33203125" style="265"/>
    <col min="8961" max="8961" width="8.33203125" style="265" customWidth="1"/>
    <col min="8962" max="8962" width="1.6640625" style="265" customWidth="1"/>
    <col min="8963" max="8964" width="5" style="265" customWidth="1"/>
    <col min="8965" max="8965" width="11.6640625" style="265" customWidth="1"/>
    <col min="8966" max="8966" width="9.1640625" style="265" customWidth="1"/>
    <col min="8967" max="8967" width="5" style="265" customWidth="1"/>
    <col min="8968" max="8968" width="77.83203125" style="265" customWidth="1"/>
    <col min="8969" max="8970" width="20" style="265" customWidth="1"/>
    <col min="8971" max="8971" width="1.6640625" style="265" customWidth="1"/>
    <col min="8972" max="9216" width="9.33203125" style="265"/>
    <col min="9217" max="9217" width="8.33203125" style="265" customWidth="1"/>
    <col min="9218" max="9218" width="1.6640625" style="265" customWidth="1"/>
    <col min="9219" max="9220" width="5" style="265" customWidth="1"/>
    <col min="9221" max="9221" width="11.6640625" style="265" customWidth="1"/>
    <col min="9222" max="9222" width="9.1640625" style="265" customWidth="1"/>
    <col min="9223" max="9223" width="5" style="265" customWidth="1"/>
    <col min="9224" max="9224" width="77.83203125" style="265" customWidth="1"/>
    <col min="9225" max="9226" width="20" style="265" customWidth="1"/>
    <col min="9227" max="9227" width="1.6640625" style="265" customWidth="1"/>
    <col min="9228" max="9472" width="9.33203125" style="265"/>
    <col min="9473" max="9473" width="8.33203125" style="265" customWidth="1"/>
    <col min="9474" max="9474" width="1.6640625" style="265" customWidth="1"/>
    <col min="9475" max="9476" width="5" style="265" customWidth="1"/>
    <col min="9477" max="9477" width="11.6640625" style="265" customWidth="1"/>
    <col min="9478" max="9478" width="9.1640625" style="265" customWidth="1"/>
    <col min="9479" max="9479" width="5" style="265" customWidth="1"/>
    <col min="9480" max="9480" width="77.83203125" style="265" customWidth="1"/>
    <col min="9481" max="9482" width="20" style="265" customWidth="1"/>
    <col min="9483" max="9483" width="1.6640625" style="265" customWidth="1"/>
    <col min="9484" max="9728" width="9.33203125" style="265"/>
    <col min="9729" max="9729" width="8.33203125" style="265" customWidth="1"/>
    <col min="9730" max="9730" width="1.6640625" style="265" customWidth="1"/>
    <col min="9731" max="9732" width="5" style="265" customWidth="1"/>
    <col min="9733" max="9733" width="11.6640625" style="265" customWidth="1"/>
    <col min="9734" max="9734" width="9.1640625" style="265" customWidth="1"/>
    <col min="9735" max="9735" width="5" style="265" customWidth="1"/>
    <col min="9736" max="9736" width="77.83203125" style="265" customWidth="1"/>
    <col min="9737" max="9738" width="20" style="265" customWidth="1"/>
    <col min="9739" max="9739" width="1.6640625" style="265" customWidth="1"/>
    <col min="9740" max="9984" width="9.33203125" style="265"/>
    <col min="9985" max="9985" width="8.33203125" style="265" customWidth="1"/>
    <col min="9986" max="9986" width="1.6640625" style="265" customWidth="1"/>
    <col min="9987" max="9988" width="5" style="265" customWidth="1"/>
    <col min="9989" max="9989" width="11.6640625" style="265" customWidth="1"/>
    <col min="9990" max="9990" width="9.1640625" style="265" customWidth="1"/>
    <col min="9991" max="9991" width="5" style="265" customWidth="1"/>
    <col min="9992" max="9992" width="77.83203125" style="265" customWidth="1"/>
    <col min="9993" max="9994" width="20" style="265" customWidth="1"/>
    <col min="9995" max="9995" width="1.6640625" style="265" customWidth="1"/>
    <col min="9996" max="10240" width="9.33203125" style="265"/>
    <col min="10241" max="10241" width="8.33203125" style="265" customWidth="1"/>
    <col min="10242" max="10242" width="1.6640625" style="265" customWidth="1"/>
    <col min="10243" max="10244" width="5" style="265" customWidth="1"/>
    <col min="10245" max="10245" width="11.6640625" style="265" customWidth="1"/>
    <col min="10246" max="10246" width="9.1640625" style="265" customWidth="1"/>
    <col min="10247" max="10247" width="5" style="265" customWidth="1"/>
    <col min="10248" max="10248" width="77.83203125" style="265" customWidth="1"/>
    <col min="10249" max="10250" width="20" style="265" customWidth="1"/>
    <col min="10251" max="10251" width="1.6640625" style="265" customWidth="1"/>
    <col min="10252" max="10496" width="9.33203125" style="265"/>
    <col min="10497" max="10497" width="8.33203125" style="265" customWidth="1"/>
    <col min="10498" max="10498" width="1.6640625" style="265" customWidth="1"/>
    <col min="10499" max="10500" width="5" style="265" customWidth="1"/>
    <col min="10501" max="10501" width="11.6640625" style="265" customWidth="1"/>
    <col min="10502" max="10502" width="9.1640625" style="265" customWidth="1"/>
    <col min="10503" max="10503" width="5" style="265" customWidth="1"/>
    <col min="10504" max="10504" width="77.83203125" style="265" customWidth="1"/>
    <col min="10505" max="10506" width="20" style="265" customWidth="1"/>
    <col min="10507" max="10507" width="1.6640625" style="265" customWidth="1"/>
    <col min="10508" max="10752" width="9.33203125" style="265"/>
    <col min="10753" max="10753" width="8.33203125" style="265" customWidth="1"/>
    <col min="10754" max="10754" width="1.6640625" style="265" customWidth="1"/>
    <col min="10755" max="10756" width="5" style="265" customWidth="1"/>
    <col min="10757" max="10757" width="11.6640625" style="265" customWidth="1"/>
    <col min="10758" max="10758" width="9.1640625" style="265" customWidth="1"/>
    <col min="10759" max="10759" width="5" style="265" customWidth="1"/>
    <col min="10760" max="10760" width="77.83203125" style="265" customWidth="1"/>
    <col min="10761" max="10762" width="20" style="265" customWidth="1"/>
    <col min="10763" max="10763" width="1.6640625" style="265" customWidth="1"/>
    <col min="10764" max="11008" width="9.33203125" style="265"/>
    <col min="11009" max="11009" width="8.33203125" style="265" customWidth="1"/>
    <col min="11010" max="11010" width="1.6640625" style="265" customWidth="1"/>
    <col min="11011" max="11012" width="5" style="265" customWidth="1"/>
    <col min="11013" max="11013" width="11.6640625" style="265" customWidth="1"/>
    <col min="11014" max="11014" width="9.1640625" style="265" customWidth="1"/>
    <col min="11015" max="11015" width="5" style="265" customWidth="1"/>
    <col min="11016" max="11016" width="77.83203125" style="265" customWidth="1"/>
    <col min="11017" max="11018" width="20" style="265" customWidth="1"/>
    <col min="11019" max="11019" width="1.6640625" style="265" customWidth="1"/>
    <col min="11020" max="11264" width="9.33203125" style="265"/>
    <col min="11265" max="11265" width="8.33203125" style="265" customWidth="1"/>
    <col min="11266" max="11266" width="1.6640625" style="265" customWidth="1"/>
    <col min="11267" max="11268" width="5" style="265" customWidth="1"/>
    <col min="11269" max="11269" width="11.6640625" style="265" customWidth="1"/>
    <col min="11270" max="11270" width="9.1640625" style="265" customWidth="1"/>
    <col min="11271" max="11271" width="5" style="265" customWidth="1"/>
    <col min="11272" max="11272" width="77.83203125" style="265" customWidth="1"/>
    <col min="11273" max="11274" width="20" style="265" customWidth="1"/>
    <col min="11275" max="11275" width="1.6640625" style="265" customWidth="1"/>
    <col min="11276" max="11520" width="9.33203125" style="265"/>
    <col min="11521" max="11521" width="8.33203125" style="265" customWidth="1"/>
    <col min="11522" max="11522" width="1.6640625" style="265" customWidth="1"/>
    <col min="11523" max="11524" width="5" style="265" customWidth="1"/>
    <col min="11525" max="11525" width="11.6640625" style="265" customWidth="1"/>
    <col min="11526" max="11526" width="9.1640625" style="265" customWidth="1"/>
    <col min="11527" max="11527" width="5" style="265" customWidth="1"/>
    <col min="11528" max="11528" width="77.83203125" style="265" customWidth="1"/>
    <col min="11529" max="11530" width="20" style="265" customWidth="1"/>
    <col min="11531" max="11531" width="1.6640625" style="265" customWidth="1"/>
    <col min="11532" max="11776" width="9.33203125" style="265"/>
    <col min="11777" max="11777" width="8.33203125" style="265" customWidth="1"/>
    <col min="11778" max="11778" width="1.6640625" style="265" customWidth="1"/>
    <col min="11779" max="11780" width="5" style="265" customWidth="1"/>
    <col min="11781" max="11781" width="11.6640625" style="265" customWidth="1"/>
    <col min="11782" max="11782" width="9.1640625" style="265" customWidth="1"/>
    <col min="11783" max="11783" width="5" style="265" customWidth="1"/>
    <col min="11784" max="11784" width="77.83203125" style="265" customWidth="1"/>
    <col min="11785" max="11786" width="20" style="265" customWidth="1"/>
    <col min="11787" max="11787" width="1.6640625" style="265" customWidth="1"/>
    <col min="11788" max="12032" width="9.33203125" style="265"/>
    <col min="12033" max="12033" width="8.33203125" style="265" customWidth="1"/>
    <col min="12034" max="12034" width="1.6640625" style="265" customWidth="1"/>
    <col min="12035" max="12036" width="5" style="265" customWidth="1"/>
    <col min="12037" max="12037" width="11.6640625" style="265" customWidth="1"/>
    <col min="12038" max="12038" width="9.1640625" style="265" customWidth="1"/>
    <col min="12039" max="12039" width="5" style="265" customWidth="1"/>
    <col min="12040" max="12040" width="77.83203125" style="265" customWidth="1"/>
    <col min="12041" max="12042" width="20" style="265" customWidth="1"/>
    <col min="12043" max="12043" width="1.6640625" style="265" customWidth="1"/>
    <col min="12044" max="12288" width="9.33203125" style="265"/>
    <col min="12289" max="12289" width="8.33203125" style="265" customWidth="1"/>
    <col min="12290" max="12290" width="1.6640625" style="265" customWidth="1"/>
    <col min="12291" max="12292" width="5" style="265" customWidth="1"/>
    <col min="12293" max="12293" width="11.6640625" style="265" customWidth="1"/>
    <col min="12294" max="12294" width="9.1640625" style="265" customWidth="1"/>
    <col min="12295" max="12295" width="5" style="265" customWidth="1"/>
    <col min="12296" max="12296" width="77.83203125" style="265" customWidth="1"/>
    <col min="12297" max="12298" width="20" style="265" customWidth="1"/>
    <col min="12299" max="12299" width="1.6640625" style="265" customWidth="1"/>
    <col min="12300" max="12544" width="9.33203125" style="265"/>
    <col min="12545" max="12545" width="8.33203125" style="265" customWidth="1"/>
    <col min="12546" max="12546" width="1.6640625" style="265" customWidth="1"/>
    <col min="12547" max="12548" width="5" style="265" customWidth="1"/>
    <col min="12549" max="12549" width="11.6640625" style="265" customWidth="1"/>
    <col min="12550" max="12550" width="9.1640625" style="265" customWidth="1"/>
    <col min="12551" max="12551" width="5" style="265" customWidth="1"/>
    <col min="12552" max="12552" width="77.83203125" style="265" customWidth="1"/>
    <col min="12553" max="12554" width="20" style="265" customWidth="1"/>
    <col min="12555" max="12555" width="1.6640625" style="265" customWidth="1"/>
    <col min="12556" max="12800" width="9.33203125" style="265"/>
    <col min="12801" max="12801" width="8.33203125" style="265" customWidth="1"/>
    <col min="12802" max="12802" width="1.6640625" style="265" customWidth="1"/>
    <col min="12803" max="12804" width="5" style="265" customWidth="1"/>
    <col min="12805" max="12805" width="11.6640625" style="265" customWidth="1"/>
    <col min="12806" max="12806" width="9.1640625" style="265" customWidth="1"/>
    <col min="12807" max="12807" width="5" style="265" customWidth="1"/>
    <col min="12808" max="12808" width="77.83203125" style="265" customWidth="1"/>
    <col min="12809" max="12810" width="20" style="265" customWidth="1"/>
    <col min="12811" max="12811" width="1.6640625" style="265" customWidth="1"/>
    <col min="12812" max="13056" width="9.33203125" style="265"/>
    <col min="13057" max="13057" width="8.33203125" style="265" customWidth="1"/>
    <col min="13058" max="13058" width="1.6640625" style="265" customWidth="1"/>
    <col min="13059" max="13060" width="5" style="265" customWidth="1"/>
    <col min="13061" max="13061" width="11.6640625" style="265" customWidth="1"/>
    <col min="13062" max="13062" width="9.1640625" style="265" customWidth="1"/>
    <col min="13063" max="13063" width="5" style="265" customWidth="1"/>
    <col min="13064" max="13064" width="77.83203125" style="265" customWidth="1"/>
    <col min="13065" max="13066" width="20" style="265" customWidth="1"/>
    <col min="13067" max="13067" width="1.6640625" style="265" customWidth="1"/>
    <col min="13068" max="13312" width="9.33203125" style="265"/>
    <col min="13313" max="13313" width="8.33203125" style="265" customWidth="1"/>
    <col min="13314" max="13314" width="1.6640625" style="265" customWidth="1"/>
    <col min="13315" max="13316" width="5" style="265" customWidth="1"/>
    <col min="13317" max="13317" width="11.6640625" style="265" customWidth="1"/>
    <col min="13318" max="13318" width="9.1640625" style="265" customWidth="1"/>
    <col min="13319" max="13319" width="5" style="265" customWidth="1"/>
    <col min="13320" max="13320" width="77.83203125" style="265" customWidth="1"/>
    <col min="13321" max="13322" width="20" style="265" customWidth="1"/>
    <col min="13323" max="13323" width="1.6640625" style="265" customWidth="1"/>
    <col min="13324" max="13568" width="9.33203125" style="265"/>
    <col min="13569" max="13569" width="8.33203125" style="265" customWidth="1"/>
    <col min="13570" max="13570" width="1.6640625" style="265" customWidth="1"/>
    <col min="13571" max="13572" width="5" style="265" customWidth="1"/>
    <col min="13573" max="13573" width="11.6640625" style="265" customWidth="1"/>
    <col min="13574" max="13574" width="9.1640625" style="265" customWidth="1"/>
    <col min="13575" max="13575" width="5" style="265" customWidth="1"/>
    <col min="13576" max="13576" width="77.83203125" style="265" customWidth="1"/>
    <col min="13577" max="13578" width="20" style="265" customWidth="1"/>
    <col min="13579" max="13579" width="1.6640625" style="265" customWidth="1"/>
    <col min="13580" max="13824" width="9.33203125" style="265"/>
    <col min="13825" max="13825" width="8.33203125" style="265" customWidth="1"/>
    <col min="13826" max="13826" width="1.6640625" style="265" customWidth="1"/>
    <col min="13827" max="13828" width="5" style="265" customWidth="1"/>
    <col min="13829" max="13829" width="11.6640625" style="265" customWidth="1"/>
    <col min="13830" max="13830" width="9.1640625" style="265" customWidth="1"/>
    <col min="13831" max="13831" width="5" style="265" customWidth="1"/>
    <col min="13832" max="13832" width="77.83203125" style="265" customWidth="1"/>
    <col min="13833" max="13834" width="20" style="265" customWidth="1"/>
    <col min="13835" max="13835" width="1.6640625" style="265" customWidth="1"/>
    <col min="13836" max="14080" width="9.33203125" style="265"/>
    <col min="14081" max="14081" width="8.33203125" style="265" customWidth="1"/>
    <col min="14082" max="14082" width="1.6640625" style="265" customWidth="1"/>
    <col min="14083" max="14084" width="5" style="265" customWidth="1"/>
    <col min="14085" max="14085" width="11.6640625" style="265" customWidth="1"/>
    <col min="14086" max="14086" width="9.1640625" style="265" customWidth="1"/>
    <col min="14087" max="14087" width="5" style="265" customWidth="1"/>
    <col min="14088" max="14088" width="77.83203125" style="265" customWidth="1"/>
    <col min="14089" max="14090" width="20" style="265" customWidth="1"/>
    <col min="14091" max="14091" width="1.6640625" style="265" customWidth="1"/>
    <col min="14092" max="14336" width="9.33203125" style="265"/>
    <col min="14337" max="14337" width="8.33203125" style="265" customWidth="1"/>
    <col min="14338" max="14338" width="1.6640625" style="265" customWidth="1"/>
    <col min="14339" max="14340" width="5" style="265" customWidth="1"/>
    <col min="14341" max="14341" width="11.6640625" style="265" customWidth="1"/>
    <col min="14342" max="14342" width="9.1640625" style="265" customWidth="1"/>
    <col min="14343" max="14343" width="5" style="265" customWidth="1"/>
    <col min="14344" max="14344" width="77.83203125" style="265" customWidth="1"/>
    <col min="14345" max="14346" width="20" style="265" customWidth="1"/>
    <col min="14347" max="14347" width="1.6640625" style="265" customWidth="1"/>
    <col min="14348" max="14592" width="9.33203125" style="265"/>
    <col min="14593" max="14593" width="8.33203125" style="265" customWidth="1"/>
    <col min="14594" max="14594" width="1.6640625" style="265" customWidth="1"/>
    <col min="14595" max="14596" width="5" style="265" customWidth="1"/>
    <col min="14597" max="14597" width="11.6640625" style="265" customWidth="1"/>
    <col min="14598" max="14598" width="9.1640625" style="265" customWidth="1"/>
    <col min="14599" max="14599" width="5" style="265" customWidth="1"/>
    <col min="14600" max="14600" width="77.83203125" style="265" customWidth="1"/>
    <col min="14601" max="14602" width="20" style="265" customWidth="1"/>
    <col min="14603" max="14603" width="1.6640625" style="265" customWidth="1"/>
    <col min="14604" max="14848" width="9.33203125" style="265"/>
    <col min="14849" max="14849" width="8.33203125" style="265" customWidth="1"/>
    <col min="14850" max="14850" width="1.6640625" style="265" customWidth="1"/>
    <col min="14851" max="14852" width="5" style="265" customWidth="1"/>
    <col min="14853" max="14853" width="11.6640625" style="265" customWidth="1"/>
    <col min="14854" max="14854" width="9.1640625" style="265" customWidth="1"/>
    <col min="14855" max="14855" width="5" style="265" customWidth="1"/>
    <col min="14856" max="14856" width="77.83203125" style="265" customWidth="1"/>
    <col min="14857" max="14858" width="20" style="265" customWidth="1"/>
    <col min="14859" max="14859" width="1.6640625" style="265" customWidth="1"/>
    <col min="14860" max="15104" width="9.33203125" style="265"/>
    <col min="15105" max="15105" width="8.33203125" style="265" customWidth="1"/>
    <col min="15106" max="15106" width="1.6640625" style="265" customWidth="1"/>
    <col min="15107" max="15108" width="5" style="265" customWidth="1"/>
    <col min="15109" max="15109" width="11.6640625" style="265" customWidth="1"/>
    <col min="15110" max="15110" width="9.1640625" style="265" customWidth="1"/>
    <col min="15111" max="15111" width="5" style="265" customWidth="1"/>
    <col min="15112" max="15112" width="77.83203125" style="265" customWidth="1"/>
    <col min="15113" max="15114" width="20" style="265" customWidth="1"/>
    <col min="15115" max="15115" width="1.6640625" style="265" customWidth="1"/>
    <col min="15116" max="15360" width="9.33203125" style="265"/>
    <col min="15361" max="15361" width="8.33203125" style="265" customWidth="1"/>
    <col min="15362" max="15362" width="1.6640625" style="265" customWidth="1"/>
    <col min="15363" max="15364" width="5" style="265" customWidth="1"/>
    <col min="15365" max="15365" width="11.6640625" style="265" customWidth="1"/>
    <col min="15366" max="15366" width="9.1640625" style="265" customWidth="1"/>
    <col min="15367" max="15367" width="5" style="265" customWidth="1"/>
    <col min="15368" max="15368" width="77.83203125" style="265" customWidth="1"/>
    <col min="15369" max="15370" width="20" style="265" customWidth="1"/>
    <col min="15371" max="15371" width="1.6640625" style="265" customWidth="1"/>
    <col min="15372" max="15616" width="9.33203125" style="265"/>
    <col min="15617" max="15617" width="8.33203125" style="265" customWidth="1"/>
    <col min="15618" max="15618" width="1.6640625" style="265" customWidth="1"/>
    <col min="15619" max="15620" width="5" style="265" customWidth="1"/>
    <col min="15621" max="15621" width="11.6640625" style="265" customWidth="1"/>
    <col min="15622" max="15622" width="9.1640625" style="265" customWidth="1"/>
    <col min="15623" max="15623" width="5" style="265" customWidth="1"/>
    <col min="15624" max="15624" width="77.83203125" style="265" customWidth="1"/>
    <col min="15625" max="15626" width="20" style="265" customWidth="1"/>
    <col min="15627" max="15627" width="1.6640625" style="265" customWidth="1"/>
    <col min="15628" max="15872" width="9.33203125" style="265"/>
    <col min="15873" max="15873" width="8.33203125" style="265" customWidth="1"/>
    <col min="15874" max="15874" width="1.6640625" style="265" customWidth="1"/>
    <col min="15875" max="15876" width="5" style="265" customWidth="1"/>
    <col min="15877" max="15877" width="11.6640625" style="265" customWidth="1"/>
    <col min="15878" max="15878" width="9.1640625" style="265" customWidth="1"/>
    <col min="15879" max="15879" width="5" style="265" customWidth="1"/>
    <col min="15880" max="15880" width="77.83203125" style="265" customWidth="1"/>
    <col min="15881" max="15882" width="20" style="265" customWidth="1"/>
    <col min="15883" max="15883" width="1.6640625" style="265" customWidth="1"/>
    <col min="15884" max="16128" width="9.33203125" style="265"/>
    <col min="16129" max="16129" width="8.33203125" style="265" customWidth="1"/>
    <col min="16130" max="16130" width="1.6640625" style="265" customWidth="1"/>
    <col min="16131" max="16132" width="5" style="265" customWidth="1"/>
    <col min="16133" max="16133" width="11.6640625" style="265" customWidth="1"/>
    <col min="16134" max="16134" width="9.1640625" style="265" customWidth="1"/>
    <col min="16135" max="16135" width="5" style="265" customWidth="1"/>
    <col min="16136" max="16136" width="77.83203125" style="265" customWidth="1"/>
    <col min="16137" max="16138" width="20" style="265" customWidth="1"/>
    <col min="16139" max="16139" width="1.6640625" style="265" customWidth="1"/>
    <col min="16140" max="16384" width="9.33203125" style="265"/>
  </cols>
  <sheetData>
    <row r="1" spans="2:11" ht="37.5" customHeight="1" x14ac:dyDescent="0.3"/>
    <row r="2" spans="2:11" ht="7.5" customHeight="1" x14ac:dyDescent="0.3">
      <c r="B2" s="266"/>
      <c r="C2" s="267"/>
      <c r="D2" s="267"/>
      <c r="E2" s="267"/>
      <c r="F2" s="267"/>
      <c r="G2" s="267"/>
      <c r="H2" s="267"/>
      <c r="I2" s="267"/>
      <c r="J2" s="267"/>
      <c r="K2" s="268"/>
    </row>
    <row r="3" spans="2:11" s="271" customFormat="1" ht="45" customHeight="1" x14ac:dyDescent="0.3">
      <c r="B3" s="269"/>
      <c r="C3" s="393" t="s">
        <v>979</v>
      </c>
      <c r="D3" s="393"/>
      <c r="E3" s="393"/>
      <c r="F3" s="393"/>
      <c r="G3" s="393"/>
      <c r="H3" s="393"/>
      <c r="I3" s="393"/>
      <c r="J3" s="393"/>
      <c r="K3" s="270"/>
    </row>
    <row r="4" spans="2:11" ht="25.5" customHeight="1" x14ac:dyDescent="0.3">
      <c r="B4" s="272"/>
      <c r="C4" s="394" t="s">
        <v>980</v>
      </c>
      <c r="D4" s="394"/>
      <c r="E4" s="394"/>
      <c r="F4" s="394"/>
      <c r="G4" s="394"/>
      <c r="H4" s="394"/>
      <c r="I4" s="394"/>
      <c r="J4" s="394"/>
      <c r="K4" s="273"/>
    </row>
    <row r="5" spans="2:11" ht="5.25" customHeight="1" x14ac:dyDescent="0.3">
      <c r="B5" s="272"/>
      <c r="C5" s="274"/>
      <c r="D5" s="274"/>
      <c r="E5" s="274"/>
      <c r="F5" s="274"/>
      <c r="G5" s="274"/>
      <c r="H5" s="274"/>
      <c r="I5" s="274"/>
      <c r="J5" s="274"/>
      <c r="K5" s="273"/>
    </row>
    <row r="6" spans="2:11" ht="15" customHeight="1" x14ac:dyDescent="0.3">
      <c r="B6" s="272"/>
      <c r="C6" s="392" t="s">
        <v>981</v>
      </c>
      <c r="D6" s="392"/>
      <c r="E6" s="392"/>
      <c r="F6" s="392"/>
      <c r="G6" s="392"/>
      <c r="H6" s="392"/>
      <c r="I6" s="392"/>
      <c r="J6" s="392"/>
      <c r="K6" s="273"/>
    </row>
    <row r="7" spans="2:11" ht="15" customHeight="1" x14ac:dyDescent="0.3">
      <c r="B7" s="275"/>
      <c r="C7" s="392" t="s">
        <v>982</v>
      </c>
      <c r="D7" s="392"/>
      <c r="E7" s="392"/>
      <c r="F7" s="392"/>
      <c r="G7" s="392"/>
      <c r="H7" s="392"/>
      <c r="I7" s="392"/>
      <c r="J7" s="392"/>
      <c r="K7" s="273"/>
    </row>
    <row r="8" spans="2:11" ht="12.75" customHeight="1" x14ac:dyDescent="0.3">
      <c r="B8" s="275"/>
      <c r="C8" s="276"/>
      <c r="D8" s="276"/>
      <c r="E8" s="276"/>
      <c r="F8" s="276"/>
      <c r="G8" s="276"/>
      <c r="H8" s="276"/>
      <c r="I8" s="276"/>
      <c r="J8" s="276"/>
      <c r="K8" s="273"/>
    </row>
    <row r="9" spans="2:11" ht="15" customHeight="1" x14ac:dyDescent="0.3">
      <c r="B9" s="275"/>
      <c r="C9" s="392" t="s">
        <v>983</v>
      </c>
      <c r="D9" s="392"/>
      <c r="E9" s="392"/>
      <c r="F9" s="392"/>
      <c r="G9" s="392"/>
      <c r="H9" s="392"/>
      <c r="I9" s="392"/>
      <c r="J9" s="392"/>
      <c r="K9" s="273"/>
    </row>
    <row r="10" spans="2:11" ht="15" customHeight="1" x14ac:dyDescent="0.3">
      <c r="B10" s="275"/>
      <c r="C10" s="276"/>
      <c r="D10" s="392" t="s">
        <v>984</v>
      </c>
      <c r="E10" s="392"/>
      <c r="F10" s="392"/>
      <c r="G10" s="392"/>
      <c r="H10" s="392"/>
      <c r="I10" s="392"/>
      <c r="J10" s="392"/>
      <c r="K10" s="273"/>
    </row>
    <row r="11" spans="2:11" ht="15" customHeight="1" x14ac:dyDescent="0.3">
      <c r="B11" s="275"/>
      <c r="C11" s="277"/>
      <c r="D11" s="392" t="s">
        <v>985</v>
      </c>
      <c r="E11" s="392"/>
      <c r="F11" s="392"/>
      <c r="G11" s="392"/>
      <c r="H11" s="392"/>
      <c r="I11" s="392"/>
      <c r="J11" s="392"/>
      <c r="K11" s="273"/>
    </row>
    <row r="12" spans="2:11" ht="12.75" customHeight="1" x14ac:dyDescent="0.3">
      <c r="B12" s="275"/>
      <c r="C12" s="277"/>
      <c r="D12" s="277"/>
      <c r="E12" s="277"/>
      <c r="F12" s="277"/>
      <c r="G12" s="277"/>
      <c r="H12" s="277"/>
      <c r="I12" s="277"/>
      <c r="J12" s="277"/>
      <c r="K12" s="273"/>
    </row>
    <row r="13" spans="2:11" ht="15" customHeight="1" x14ac:dyDescent="0.3">
      <c r="B13" s="275"/>
      <c r="C13" s="277"/>
      <c r="D13" s="392" t="s">
        <v>986</v>
      </c>
      <c r="E13" s="392"/>
      <c r="F13" s="392"/>
      <c r="G13" s="392"/>
      <c r="H13" s="392"/>
      <c r="I13" s="392"/>
      <c r="J13" s="392"/>
      <c r="K13" s="273"/>
    </row>
    <row r="14" spans="2:11" ht="15" customHeight="1" x14ac:dyDescent="0.3">
      <c r="B14" s="275"/>
      <c r="C14" s="277"/>
      <c r="D14" s="392" t="s">
        <v>987</v>
      </c>
      <c r="E14" s="392"/>
      <c r="F14" s="392"/>
      <c r="G14" s="392"/>
      <c r="H14" s="392"/>
      <c r="I14" s="392"/>
      <c r="J14" s="392"/>
      <c r="K14" s="273"/>
    </row>
    <row r="15" spans="2:11" ht="15" customHeight="1" x14ac:dyDescent="0.3">
      <c r="B15" s="275"/>
      <c r="C15" s="277"/>
      <c r="D15" s="392" t="s">
        <v>988</v>
      </c>
      <c r="E15" s="392"/>
      <c r="F15" s="392"/>
      <c r="G15" s="392"/>
      <c r="H15" s="392"/>
      <c r="I15" s="392"/>
      <c r="J15" s="392"/>
      <c r="K15" s="273"/>
    </row>
    <row r="16" spans="2:11" ht="15" customHeight="1" x14ac:dyDescent="0.3">
      <c r="B16" s="275"/>
      <c r="C16" s="277"/>
      <c r="D16" s="277"/>
      <c r="E16" s="278" t="s">
        <v>79</v>
      </c>
      <c r="F16" s="392" t="s">
        <v>989</v>
      </c>
      <c r="G16" s="392"/>
      <c r="H16" s="392"/>
      <c r="I16" s="392"/>
      <c r="J16" s="392"/>
      <c r="K16" s="273"/>
    </row>
    <row r="17" spans="2:11" ht="15" customHeight="1" x14ac:dyDescent="0.3">
      <c r="B17" s="275"/>
      <c r="C17" s="277"/>
      <c r="D17" s="277"/>
      <c r="E17" s="278" t="s">
        <v>990</v>
      </c>
      <c r="F17" s="392" t="s">
        <v>991</v>
      </c>
      <c r="G17" s="392"/>
      <c r="H17" s="392"/>
      <c r="I17" s="392"/>
      <c r="J17" s="392"/>
      <c r="K17" s="273"/>
    </row>
    <row r="18" spans="2:11" ht="15" customHeight="1" x14ac:dyDescent="0.3">
      <c r="B18" s="275"/>
      <c r="C18" s="277"/>
      <c r="D18" s="277"/>
      <c r="E18" s="278" t="s">
        <v>992</v>
      </c>
      <c r="F18" s="392" t="s">
        <v>993</v>
      </c>
      <c r="G18" s="392"/>
      <c r="H18" s="392"/>
      <c r="I18" s="392"/>
      <c r="J18" s="392"/>
      <c r="K18" s="273"/>
    </row>
    <row r="19" spans="2:11" ht="15" customHeight="1" x14ac:dyDescent="0.3">
      <c r="B19" s="275"/>
      <c r="C19" s="277"/>
      <c r="D19" s="277"/>
      <c r="E19" s="278" t="s">
        <v>994</v>
      </c>
      <c r="F19" s="392" t="s">
        <v>995</v>
      </c>
      <c r="G19" s="392"/>
      <c r="H19" s="392"/>
      <c r="I19" s="392"/>
      <c r="J19" s="392"/>
      <c r="K19" s="273"/>
    </row>
    <row r="20" spans="2:11" ht="15" customHeight="1" x14ac:dyDescent="0.3">
      <c r="B20" s="275"/>
      <c r="C20" s="277"/>
      <c r="D20" s="277"/>
      <c r="E20" s="278" t="s">
        <v>996</v>
      </c>
      <c r="F20" s="392" t="s">
        <v>997</v>
      </c>
      <c r="G20" s="392"/>
      <c r="H20" s="392"/>
      <c r="I20" s="392"/>
      <c r="J20" s="392"/>
      <c r="K20" s="273"/>
    </row>
    <row r="21" spans="2:11" ht="15" customHeight="1" x14ac:dyDescent="0.3">
      <c r="B21" s="275"/>
      <c r="C21" s="277"/>
      <c r="D21" s="277"/>
      <c r="E21" s="278" t="s">
        <v>84</v>
      </c>
      <c r="F21" s="392" t="s">
        <v>998</v>
      </c>
      <c r="G21" s="392"/>
      <c r="H21" s="392"/>
      <c r="I21" s="392"/>
      <c r="J21" s="392"/>
      <c r="K21" s="273"/>
    </row>
    <row r="22" spans="2:11" ht="12.75" customHeight="1" x14ac:dyDescent="0.3">
      <c r="B22" s="275"/>
      <c r="C22" s="277"/>
      <c r="D22" s="277"/>
      <c r="E22" s="277"/>
      <c r="F22" s="277"/>
      <c r="G22" s="277"/>
      <c r="H22" s="277"/>
      <c r="I22" s="277"/>
      <c r="J22" s="277"/>
      <c r="K22" s="273"/>
    </row>
    <row r="23" spans="2:11" ht="15" customHeight="1" x14ac:dyDescent="0.3">
      <c r="B23" s="275"/>
      <c r="C23" s="392" t="s">
        <v>999</v>
      </c>
      <c r="D23" s="392"/>
      <c r="E23" s="392"/>
      <c r="F23" s="392"/>
      <c r="G23" s="392"/>
      <c r="H23" s="392"/>
      <c r="I23" s="392"/>
      <c r="J23" s="392"/>
      <c r="K23" s="273"/>
    </row>
    <row r="24" spans="2:11" ht="15" customHeight="1" x14ac:dyDescent="0.3">
      <c r="B24" s="275"/>
      <c r="C24" s="392" t="s">
        <v>1000</v>
      </c>
      <c r="D24" s="392"/>
      <c r="E24" s="392"/>
      <c r="F24" s="392"/>
      <c r="G24" s="392"/>
      <c r="H24" s="392"/>
      <c r="I24" s="392"/>
      <c r="J24" s="392"/>
      <c r="K24" s="273"/>
    </row>
    <row r="25" spans="2:11" ht="15" customHeight="1" x14ac:dyDescent="0.3">
      <c r="B25" s="275"/>
      <c r="C25" s="276"/>
      <c r="D25" s="392" t="s">
        <v>1001</v>
      </c>
      <c r="E25" s="392"/>
      <c r="F25" s="392"/>
      <c r="G25" s="392"/>
      <c r="H25" s="392"/>
      <c r="I25" s="392"/>
      <c r="J25" s="392"/>
      <c r="K25" s="273"/>
    </row>
    <row r="26" spans="2:11" ht="15" customHeight="1" x14ac:dyDescent="0.3">
      <c r="B26" s="275"/>
      <c r="C26" s="277"/>
      <c r="D26" s="392" t="s">
        <v>1002</v>
      </c>
      <c r="E26" s="392"/>
      <c r="F26" s="392"/>
      <c r="G26" s="392"/>
      <c r="H26" s="392"/>
      <c r="I26" s="392"/>
      <c r="J26" s="392"/>
      <c r="K26" s="273"/>
    </row>
    <row r="27" spans="2:11" ht="12.75" customHeight="1" x14ac:dyDescent="0.3">
      <c r="B27" s="275"/>
      <c r="C27" s="277"/>
      <c r="D27" s="277"/>
      <c r="E27" s="277"/>
      <c r="F27" s="277"/>
      <c r="G27" s="277"/>
      <c r="H27" s="277"/>
      <c r="I27" s="277"/>
      <c r="J27" s="277"/>
      <c r="K27" s="273"/>
    </row>
    <row r="28" spans="2:11" ht="15" customHeight="1" x14ac:dyDescent="0.3">
      <c r="B28" s="275"/>
      <c r="C28" s="277"/>
      <c r="D28" s="392" t="s">
        <v>1003</v>
      </c>
      <c r="E28" s="392"/>
      <c r="F28" s="392"/>
      <c r="G28" s="392"/>
      <c r="H28" s="392"/>
      <c r="I28" s="392"/>
      <c r="J28" s="392"/>
      <c r="K28" s="273"/>
    </row>
    <row r="29" spans="2:11" ht="15" customHeight="1" x14ac:dyDescent="0.3">
      <c r="B29" s="275"/>
      <c r="C29" s="277"/>
      <c r="D29" s="392" t="s">
        <v>1004</v>
      </c>
      <c r="E29" s="392"/>
      <c r="F29" s="392"/>
      <c r="G29" s="392"/>
      <c r="H29" s="392"/>
      <c r="I29" s="392"/>
      <c r="J29" s="392"/>
      <c r="K29" s="273"/>
    </row>
    <row r="30" spans="2:11" ht="12.75" customHeight="1" x14ac:dyDescent="0.3">
      <c r="B30" s="275"/>
      <c r="C30" s="277"/>
      <c r="D30" s="277"/>
      <c r="E30" s="277"/>
      <c r="F30" s="277"/>
      <c r="G30" s="277"/>
      <c r="H30" s="277"/>
      <c r="I30" s="277"/>
      <c r="J30" s="277"/>
      <c r="K30" s="273"/>
    </row>
    <row r="31" spans="2:11" ht="15" customHeight="1" x14ac:dyDescent="0.3">
      <c r="B31" s="275"/>
      <c r="C31" s="277"/>
      <c r="D31" s="392" t="s">
        <v>1005</v>
      </c>
      <c r="E31" s="392"/>
      <c r="F31" s="392"/>
      <c r="G31" s="392"/>
      <c r="H31" s="392"/>
      <c r="I31" s="392"/>
      <c r="J31" s="392"/>
      <c r="K31" s="273"/>
    </row>
    <row r="32" spans="2:11" ht="15" customHeight="1" x14ac:dyDescent="0.3">
      <c r="B32" s="275"/>
      <c r="C32" s="277"/>
      <c r="D32" s="392" t="s">
        <v>1006</v>
      </c>
      <c r="E32" s="392"/>
      <c r="F32" s="392"/>
      <c r="G32" s="392"/>
      <c r="H32" s="392"/>
      <c r="I32" s="392"/>
      <c r="J32" s="392"/>
      <c r="K32" s="273"/>
    </row>
    <row r="33" spans="2:11" ht="15" customHeight="1" x14ac:dyDescent="0.3">
      <c r="B33" s="275"/>
      <c r="C33" s="277"/>
      <c r="D33" s="392" t="s">
        <v>1007</v>
      </c>
      <c r="E33" s="392"/>
      <c r="F33" s="392"/>
      <c r="G33" s="392"/>
      <c r="H33" s="392"/>
      <c r="I33" s="392"/>
      <c r="J33" s="392"/>
      <c r="K33" s="273"/>
    </row>
    <row r="34" spans="2:11" ht="15" customHeight="1" x14ac:dyDescent="0.3">
      <c r="B34" s="275"/>
      <c r="C34" s="277"/>
      <c r="D34" s="276"/>
      <c r="E34" s="279" t="s">
        <v>120</v>
      </c>
      <c r="F34" s="276"/>
      <c r="G34" s="392" t="s">
        <v>1008</v>
      </c>
      <c r="H34" s="392"/>
      <c r="I34" s="392"/>
      <c r="J34" s="392"/>
      <c r="K34" s="273"/>
    </row>
    <row r="35" spans="2:11" ht="30.75" customHeight="1" x14ac:dyDescent="0.3">
      <c r="B35" s="275"/>
      <c r="C35" s="277"/>
      <c r="D35" s="276"/>
      <c r="E35" s="279" t="s">
        <v>1009</v>
      </c>
      <c r="F35" s="276"/>
      <c r="G35" s="392" t="s">
        <v>1010</v>
      </c>
      <c r="H35" s="392"/>
      <c r="I35" s="392"/>
      <c r="J35" s="392"/>
      <c r="K35" s="273"/>
    </row>
    <row r="36" spans="2:11" ht="15" customHeight="1" x14ac:dyDescent="0.3">
      <c r="B36" s="275"/>
      <c r="C36" s="277"/>
      <c r="D36" s="276"/>
      <c r="E36" s="279" t="s">
        <v>56</v>
      </c>
      <c r="F36" s="276"/>
      <c r="G36" s="392" t="s">
        <v>1011</v>
      </c>
      <c r="H36" s="392"/>
      <c r="I36" s="392"/>
      <c r="J36" s="392"/>
      <c r="K36" s="273"/>
    </row>
    <row r="37" spans="2:11" ht="15" customHeight="1" x14ac:dyDescent="0.3">
      <c r="B37" s="275"/>
      <c r="C37" s="277"/>
      <c r="D37" s="276"/>
      <c r="E37" s="279" t="s">
        <v>121</v>
      </c>
      <c r="F37" s="276"/>
      <c r="G37" s="392" t="s">
        <v>1012</v>
      </c>
      <c r="H37" s="392"/>
      <c r="I37" s="392"/>
      <c r="J37" s="392"/>
      <c r="K37" s="273"/>
    </row>
    <row r="38" spans="2:11" ht="15" customHeight="1" x14ac:dyDescent="0.3">
      <c r="B38" s="275"/>
      <c r="C38" s="277"/>
      <c r="D38" s="276"/>
      <c r="E38" s="279" t="s">
        <v>122</v>
      </c>
      <c r="F38" s="276"/>
      <c r="G38" s="392" t="s">
        <v>1013</v>
      </c>
      <c r="H38" s="392"/>
      <c r="I38" s="392"/>
      <c r="J38" s="392"/>
      <c r="K38" s="273"/>
    </row>
    <row r="39" spans="2:11" ht="15" customHeight="1" x14ac:dyDescent="0.3">
      <c r="B39" s="275"/>
      <c r="C39" s="277"/>
      <c r="D39" s="276"/>
      <c r="E39" s="279" t="s">
        <v>123</v>
      </c>
      <c r="F39" s="276"/>
      <c r="G39" s="392" t="s">
        <v>1014</v>
      </c>
      <c r="H39" s="392"/>
      <c r="I39" s="392"/>
      <c r="J39" s="392"/>
      <c r="K39" s="273"/>
    </row>
    <row r="40" spans="2:11" ht="15" customHeight="1" x14ac:dyDescent="0.3">
      <c r="B40" s="275"/>
      <c r="C40" s="277"/>
      <c r="D40" s="276"/>
      <c r="E40" s="279" t="s">
        <v>1015</v>
      </c>
      <c r="F40" s="276"/>
      <c r="G40" s="392" t="s">
        <v>1016</v>
      </c>
      <c r="H40" s="392"/>
      <c r="I40" s="392"/>
      <c r="J40" s="392"/>
      <c r="K40" s="273"/>
    </row>
    <row r="41" spans="2:11" ht="15" customHeight="1" x14ac:dyDescent="0.3">
      <c r="B41" s="275"/>
      <c r="C41" s="277"/>
      <c r="D41" s="276"/>
      <c r="E41" s="279"/>
      <c r="F41" s="276"/>
      <c r="G41" s="392" t="s">
        <v>1017</v>
      </c>
      <c r="H41" s="392"/>
      <c r="I41" s="392"/>
      <c r="J41" s="392"/>
      <c r="K41" s="273"/>
    </row>
    <row r="42" spans="2:11" ht="15" customHeight="1" x14ac:dyDescent="0.3">
      <c r="B42" s="275"/>
      <c r="C42" s="277"/>
      <c r="D42" s="276"/>
      <c r="E42" s="279" t="s">
        <v>1018</v>
      </c>
      <c r="F42" s="276"/>
      <c r="G42" s="392" t="s">
        <v>1019</v>
      </c>
      <c r="H42" s="392"/>
      <c r="I42" s="392"/>
      <c r="J42" s="392"/>
      <c r="K42" s="273"/>
    </row>
    <row r="43" spans="2:11" ht="15" customHeight="1" x14ac:dyDescent="0.3">
      <c r="B43" s="275"/>
      <c r="C43" s="277"/>
      <c r="D43" s="276"/>
      <c r="E43" s="279" t="s">
        <v>125</v>
      </c>
      <c r="F43" s="276"/>
      <c r="G43" s="392" t="s">
        <v>1020</v>
      </c>
      <c r="H43" s="392"/>
      <c r="I43" s="392"/>
      <c r="J43" s="392"/>
      <c r="K43" s="273"/>
    </row>
    <row r="44" spans="2:11" ht="12.75" customHeight="1" x14ac:dyDescent="0.3">
      <c r="B44" s="275"/>
      <c r="C44" s="277"/>
      <c r="D44" s="276"/>
      <c r="E44" s="276"/>
      <c r="F44" s="276"/>
      <c r="G44" s="276"/>
      <c r="H44" s="276"/>
      <c r="I44" s="276"/>
      <c r="J44" s="276"/>
      <c r="K44" s="273"/>
    </row>
    <row r="45" spans="2:11" ht="15" customHeight="1" x14ac:dyDescent="0.3">
      <c r="B45" s="275"/>
      <c r="C45" s="277"/>
      <c r="D45" s="392" t="s">
        <v>1021</v>
      </c>
      <c r="E45" s="392"/>
      <c r="F45" s="392"/>
      <c r="G45" s="392"/>
      <c r="H45" s="392"/>
      <c r="I45" s="392"/>
      <c r="J45" s="392"/>
      <c r="K45" s="273"/>
    </row>
    <row r="46" spans="2:11" ht="15" customHeight="1" x14ac:dyDescent="0.3">
      <c r="B46" s="275"/>
      <c r="C46" s="277"/>
      <c r="D46" s="277"/>
      <c r="E46" s="392" t="s">
        <v>1022</v>
      </c>
      <c r="F46" s="392"/>
      <c r="G46" s="392"/>
      <c r="H46" s="392"/>
      <c r="I46" s="392"/>
      <c r="J46" s="392"/>
      <c r="K46" s="273"/>
    </row>
    <row r="47" spans="2:11" ht="15" customHeight="1" x14ac:dyDescent="0.3">
      <c r="B47" s="275"/>
      <c r="C47" s="277"/>
      <c r="D47" s="277"/>
      <c r="E47" s="392" t="s">
        <v>1023</v>
      </c>
      <c r="F47" s="392"/>
      <c r="G47" s="392"/>
      <c r="H47" s="392"/>
      <c r="I47" s="392"/>
      <c r="J47" s="392"/>
      <c r="K47" s="273"/>
    </row>
    <row r="48" spans="2:11" ht="15" customHeight="1" x14ac:dyDescent="0.3">
      <c r="B48" s="275"/>
      <c r="C48" s="277"/>
      <c r="D48" s="277"/>
      <c r="E48" s="392" t="s">
        <v>1024</v>
      </c>
      <c r="F48" s="392"/>
      <c r="G48" s="392"/>
      <c r="H48" s="392"/>
      <c r="I48" s="392"/>
      <c r="J48" s="392"/>
      <c r="K48" s="273"/>
    </row>
    <row r="49" spans="2:11" ht="15" customHeight="1" x14ac:dyDescent="0.3">
      <c r="B49" s="275"/>
      <c r="C49" s="277"/>
      <c r="D49" s="392" t="s">
        <v>1025</v>
      </c>
      <c r="E49" s="392"/>
      <c r="F49" s="392"/>
      <c r="G49" s="392"/>
      <c r="H49" s="392"/>
      <c r="I49" s="392"/>
      <c r="J49" s="392"/>
      <c r="K49" s="273"/>
    </row>
    <row r="50" spans="2:11" ht="25.5" customHeight="1" x14ac:dyDescent="0.3">
      <c r="B50" s="272"/>
      <c r="C50" s="394" t="s">
        <v>1026</v>
      </c>
      <c r="D50" s="394"/>
      <c r="E50" s="394"/>
      <c r="F50" s="394"/>
      <c r="G50" s="394"/>
      <c r="H50" s="394"/>
      <c r="I50" s="394"/>
      <c r="J50" s="394"/>
      <c r="K50" s="273"/>
    </row>
    <row r="51" spans="2:11" ht="5.25" customHeight="1" x14ac:dyDescent="0.3">
      <c r="B51" s="272"/>
      <c r="C51" s="274"/>
      <c r="D51" s="274"/>
      <c r="E51" s="274"/>
      <c r="F51" s="274"/>
      <c r="G51" s="274"/>
      <c r="H51" s="274"/>
      <c r="I51" s="274"/>
      <c r="J51" s="274"/>
      <c r="K51" s="273"/>
    </row>
    <row r="52" spans="2:11" ht="15" customHeight="1" x14ac:dyDescent="0.3">
      <c r="B52" s="272"/>
      <c r="C52" s="392" t="s">
        <v>1027</v>
      </c>
      <c r="D52" s="392"/>
      <c r="E52" s="392"/>
      <c r="F52" s="392"/>
      <c r="G52" s="392"/>
      <c r="H52" s="392"/>
      <c r="I52" s="392"/>
      <c r="J52" s="392"/>
      <c r="K52" s="273"/>
    </row>
    <row r="53" spans="2:11" ht="15" customHeight="1" x14ac:dyDescent="0.3">
      <c r="B53" s="272"/>
      <c r="C53" s="392" t="s">
        <v>1028</v>
      </c>
      <c r="D53" s="392"/>
      <c r="E53" s="392"/>
      <c r="F53" s="392"/>
      <c r="G53" s="392"/>
      <c r="H53" s="392"/>
      <c r="I53" s="392"/>
      <c r="J53" s="392"/>
      <c r="K53" s="273"/>
    </row>
    <row r="54" spans="2:11" ht="12.75" customHeight="1" x14ac:dyDescent="0.3">
      <c r="B54" s="272"/>
      <c r="C54" s="276"/>
      <c r="D54" s="276"/>
      <c r="E54" s="276"/>
      <c r="F54" s="276"/>
      <c r="G54" s="276"/>
      <c r="H54" s="276"/>
      <c r="I54" s="276"/>
      <c r="J54" s="276"/>
      <c r="K54" s="273"/>
    </row>
    <row r="55" spans="2:11" ht="15" customHeight="1" x14ac:dyDescent="0.3">
      <c r="B55" s="272"/>
      <c r="C55" s="392" t="s">
        <v>1029</v>
      </c>
      <c r="D55" s="392"/>
      <c r="E55" s="392"/>
      <c r="F55" s="392"/>
      <c r="G55" s="392"/>
      <c r="H55" s="392"/>
      <c r="I55" s="392"/>
      <c r="J55" s="392"/>
      <c r="K55" s="273"/>
    </row>
    <row r="56" spans="2:11" ht="15" customHeight="1" x14ac:dyDescent="0.3">
      <c r="B56" s="272"/>
      <c r="C56" s="277"/>
      <c r="D56" s="392" t="s">
        <v>1030</v>
      </c>
      <c r="E56" s="392"/>
      <c r="F56" s="392"/>
      <c r="G56" s="392"/>
      <c r="H56" s="392"/>
      <c r="I56" s="392"/>
      <c r="J56" s="392"/>
      <c r="K56" s="273"/>
    </row>
    <row r="57" spans="2:11" ht="15" customHeight="1" x14ac:dyDescent="0.3">
      <c r="B57" s="272"/>
      <c r="C57" s="277"/>
      <c r="D57" s="392" t="s">
        <v>1031</v>
      </c>
      <c r="E57" s="392"/>
      <c r="F57" s="392"/>
      <c r="G57" s="392"/>
      <c r="H57" s="392"/>
      <c r="I57" s="392"/>
      <c r="J57" s="392"/>
      <c r="K57" s="273"/>
    </row>
    <row r="58" spans="2:11" ht="15" customHeight="1" x14ac:dyDescent="0.3">
      <c r="B58" s="272"/>
      <c r="C58" s="277"/>
      <c r="D58" s="392" t="s">
        <v>1032</v>
      </c>
      <c r="E58" s="392"/>
      <c r="F58" s="392"/>
      <c r="G58" s="392"/>
      <c r="H58" s="392"/>
      <c r="I58" s="392"/>
      <c r="J58" s="392"/>
      <c r="K58" s="273"/>
    </row>
    <row r="59" spans="2:11" ht="15" customHeight="1" x14ac:dyDescent="0.3">
      <c r="B59" s="272"/>
      <c r="C59" s="277"/>
      <c r="D59" s="392" t="s">
        <v>1033</v>
      </c>
      <c r="E59" s="392"/>
      <c r="F59" s="392"/>
      <c r="G59" s="392"/>
      <c r="H59" s="392"/>
      <c r="I59" s="392"/>
      <c r="J59" s="392"/>
      <c r="K59" s="273"/>
    </row>
    <row r="60" spans="2:11" ht="15" customHeight="1" x14ac:dyDescent="0.3">
      <c r="B60" s="272"/>
      <c r="C60" s="277"/>
      <c r="D60" s="396" t="s">
        <v>1034</v>
      </c>
      <c r="E60" s="396"/>
      <c r="F60" s="396"/>
      <c r="G60" s="396"/>
      <c r="H60" s="396"/>
      <c r="I60" s="396"/>
      <c r="J60" s="396"/>
      <c r="K60" s="273"/>
    </row>
    <row r="61" spans="2:11" ht="15" customHeight="1" x14ac:dyDescent="0.3">
      <c r="B61" s="272"/>
      <c r="C61" s="277"/>
      <c r="D61" s="392" t="s">
        <v>1035</v>
      </c>
      <c r="E61" s="392"/>
      <c r="F61" s="392"/>
      <c r="G61" s="392"/>
      <c r="H61" s="392"/>
      <c r="I61" s="392"/>
      <c r="J61" s="392"/>
      <c r="K61" s="273"/>
    </row>
    <row r="62" spans="2:11" ht="12.75" customHeight="1" x14ac:dyDescent="0.3">
      <c r="B62" s="272"/>
      <c r="C62" s="277"/>
      <c r="D62" s="277"/>
      <c r="E62" s="280"/>
      <c r="F62" s="277"/>
      <c r="G62" s="277"/>
      <c r="H62" s="277"/>
      <c r="I62" s="277"/>
      <c r="J62" s="277"/>
      <c r="K62" s="273"/>
    </row>
    <row r="63" spans="2:11" ht="15" customHeight="1" x14ac:dyDescent="0.3">
      <c r="B63" s="272"/>
      <c r="C63" s="277"/>
      <c r="D63" s="392" t="s">
        <v>1036</v>
      </c>
      <c r="E63" s="392"/>
      <c r="F63" s="392"/>
      <c r="G63" s="392"/>
      <c r="H63" s="392"/>
      <c r="I63" s="392"/>
      <c r="J63" s="392"/>
      <c r="K63" s="273"/>
    </row>
    <row r="64" spans="2:11" ht="15" customHeight="1" x14ac:dyDescent="0.3">
      <c r="B64" s="272"/>
      <c r="C64" s="277"/>
      <c r="D64" s="396" t="s">
        <v>1037</v>
      </c>
      <c r="E64" s="396"/>
      <c r="F64" s="396"/>
      <c r="G64" s="396"/>
      <c r="H64" s="396"/>
      <c r="I64" s="396"/>
      <c r="J64" s="396"/>
      <c r="K64" s="273"/>
    </row>
    <row r="65" spans="2:11" ht="15" customHeight="1" x14ac:dyDescent="0.3">
      <c r="B65" s="272"/>
      <c r="C65" s="277"/>
      <c r="D65" s="392" t="s">
        <v>1038</v>
      </c>
      <c r="E65" s="392"/>
      <c r="F65" s="392"/>
      <c r="G65" s="392"/>
      <c r="H65" s="392"/>
      <c r="I65" s="392"/>
      <c r="J65" s="392"/>
      <c r="K65" s="273"/>
    </row>
    <row r="66" spans="2:11" ht="15" customHeight="1" x14ac:dyDescent="0.3">
      <c r="B66" s="272"/>
      <c r="C66" s="277"/>
      <c r="D66" s="392" t="s">
        <v>1039</v>
      </c>
      <c r="E66" s="392"/>
      <c r="F66" s="392"/>
      <c r="G66" s="392"/>
      <c r="H66" s="392"/>
      <c r="I66" s="392"/>
      <c r="J66" s="392"/>
      <c r="K66" s="273"/>
    </row>
    <row r="67" spans="2:11" ht="15" customHeight="1" x14ac:dyDescent="0.3">
      <c r="B67" s="272"/>
      <c r="C67" s="277"/>
      <c r="D67" s="392" t="s">
        <v>1040</v>
      </c>
      <c r="E67" s="392"/>
      <c r="F67" s="392"/>
      <c r="G67" s="392"/>
      <c r="H67" s="392"/>
      <c r="I67" s="392"/>
      <c r="J67" s="392"/>
      <c r="K67" s="273"/>
    </row>
    <row r="68" spans="2:11" ht="15" customHeight="1" x14ac:dyDescent="0.3">
      <c r="B68" s="272"/>
      <c r="C68" s="277"/>
      <c r="D68" s="392" t="s">
        <v>1041</v>
      </c>
      <c r="E68" s="392"/>
      <c r="F68" s="392"/>
      <c r="G68" s="392"/>
      <c r="H68" s="392"/>
      <c r="I68" s="392"/>
      <c r="J68" s="392"/>
      <c r="K68" s="273"/>
    </row>
    <row r="69" spans="2:11" ht="12.75" customHeight="1" x14ac:dyDescent="0.3">
      <c r="B69" s="281"/>
      <c r="C69" s="282"/>
      <c r="D69" s="282"/>
      <c r="E69" s="282"/>
      <c r="F69" s="282"/>
      <c r="G69" s="282"/>
      <c r="H69" s="282"/>
      <c r="I69" s="282"/>
      <c r="J69" s="282"/>
      <c r="K69" s="283"/>
    </row>
    <row r="70" spans="2:11" ht="18.75" customHeight="1" x14ac:dyDescent="0.3">
      <c r="B70" s="284"/>
      <c r="C70" s="284"/>
      <c r="D70" s="284"/>
      <c r="E70" s="284"/>
      <c r="F70" s="284"/>
      <c r="G70" s="284"/>
      <c r="H70" s="284"/>
      <c r="I70" s="284"/>
      <c r="J70" s="284"/>
      <c r="K70" s="285"/>
    </row>
    <row r="71" spans="2:11" ht="18.75" customHeight="1" x14ac:dyDescent="0.3">
      <c r="B71" s="285"/>
      <c r="C71" s="285"/>
      <c r="D71" s="285"/>
      <c r="E71" s="285"/>
      <c r="F71" s="285"/>
      <c r="G71" s="285"/>
      <c r="H71" s="285"/>
      <c r="I71" s="285"/>
      <c r="J71" s="285"/>
      <c r="K71" s="285"/>
    </row>
    <row r="72" spans="2:11" ht="7.5" customHeight="1" x14ac:dyDescent="0.3">
      <c r="B72" s="286"/>
      <c r="C72" s="287"/>
      <c r="D72" s="287"/>
      <c r="E72" s="287"/>
      <c r="F72" s="287"/>
      <c r="G72" s="287"/>
      <c r="H72" s="287"/>
      <c r="I72" s="287"/>
      <c r="J72" s="287"/>
      <c r="K72" s="288"/>
    </row>
    <row r="73" spans="2:11" ht="45" customHeight="1" x14ac:dyDescent="0.3">
      <c r="B73" s="289"/>
      <c r="C73" s="395" t="s">
        <v>978</v>
      </c>
      <c r="D73" s="395"/>
      <c r="E73" s="395"/>
      <c r="F73" s="395"/>
      <c r="G73" s="395"/>
      <c r="H73" s="395"/>
      <c r="I73" s="395"/>
      <c r="J73" s="395"/>
      <c r="K73" s="290"/>
    </row>
    <row r="74" spans="2:11" ht="17.25" customHeight="1" x14ac:dyDescent="0.3">
      <c r="B74" s="289"/>
      <c r="C74" s="291" t="s">
        <v>1042</v>
      </c>
      <c r="D74" s="291"/>
      <c r="E74" s="291"/>
      <c r="F74" s="291" t="s">
        <v>1043</v>
      </c>
      <c r="G74" s="292"/>
      <c r="H74" s="291" t="s">
        <v>121</v>
      </c>
      <c r="I74" s="291" t="s">
        <v>60</v>
      </c>
      <c r="J74" s="291" t="s">
        <v>1044</v>
      </c>
      <c r="K74" s="290"/>
    </row>
    <row r="75" spans="2:11" ht="17.25" customHeight="1" x14ac:dyDescent="0.3">
      <c r="B75" s="289"/>
      <c r="C75" s="293" t="s">
        <v>1045</v>
      </c>
      <c r="D75" s="293"/>
      <c r="E75" s="293"/>
      <c r="F75" s="294" t="s">
        <v>1046</v>
      </c>
      <c r="G75" s="295"/>
      <c r="H75" s="293"/>
      <c r="I75" s="293"/>
      <c r="J75" s="293" t="s">
        <v>1047</v>
      </c>
      <c r="K75" s="290"/>
    </row>
    <row r="76" spans="2:11" ht="5.25" customHeight="1" x14ac:dyDescent="0.3">
      <c r="B76" s="289"/>
      <c r="C76" s="296"/>
      <c r="D76" s="296"/>
      <c r="E76" s="296"/>
      <c r="F76" s="296"/>
      <c r="G76" s="297"/>
      <c r="H76" s="296"/>
      <c r="I76" s="296"/>
      <c r="J76" s="296"/>
      <c r="K76" s="290"/>
    </row>
    <row r="77" spans="2:11" ht="15" customHeight="1" x14ac:dyDescent="0.3">
      <c r="B77" s="289"/>
      <c r="C77" s="279" t="s">
        <v>56</v>
      </c>
      <c r="D77" s="296"/>
      <c r="E77" s="296"/>
      <c r="F77" s="298" t="s">
        <v>1048</v>
      </c>
      <c r="G77" s="297"/>
      <c r="H77" s="279" t="s">
        <v>1049</v>
      </c>
      <c r="I77" s="279" t="s">
        <v>1050</v>
      </c>
      <c r="J77" s="279">
        <v>20</v>
      </c>
      <c r="K77" s="290"/>
    </row>
    <row r="78" spans="2:11" ht="15" customHeight="1" x14ac:dyDescent="0.3">
      <c r="B78" s="289"/>
      <c r="C78" s="279" t="s">
        <v>1051</v>
      </c>
      <c r="D78" s="279"/>
      <c r="E78" s="279"/>
      <c r="F78" s="298" t="s">
        <v>1048</v>
      </c>
      <c r="G78" s="297"/>
      <c r="H78" s="279" t="s">
        <v>1052</v>
      </c>
      <c r="I78" s="279" t="s">
        <v>1050</v>
      </c>
      <c r="J78" s="279">
        <v>120</v>
      </c>
      <c r="K78" s="290"/>
    </row>
    <row r="79" spans="2:11" ht="15" customHeight="1" x14ac:dyDescent="0.3">
      <c r="B79" s="299"/>
      <c r="C79" s="279" t="s">
        <v>1053</v>
      </c>
      <c r="D79" s="279"/>
      <c r="E79" s="279"/>
      <c r="F79" s="298" t="s">
        <v>1054</v>
      </c>
      <c r="G79" s="297"/>
      <c r="H79" s="279" t="s">
        <v>1055</v>
      </c>
      <c r="I79" s="279" t="s">
        <v>1050</v>
      </c>
      <c r="J79" s="279">
        <v>50</v>
      </c>
      <c r="K79" s="290"/>
    </row>
    <row r="80" spans="2:11" ht="15" customHeight="1" x14ac:dyDescent="0.3">
      <c r="B80" s="299"/>
      <c r="C80" s="279" t="s">
        <v>1056</v>
      </c>
      <c r="D80" s="279"/>
      <c r="E80" s="279"/>
      <c r="F80" s="298" t="s">
        <v>1048</v>
      </c>
      <c r="G80" s="297"/>
      <c r="H80" s="279" t="s">
        <v>1057</v>
      </c>
      <c r="I80" s="279" t="s">
        <v>1058</v>
      </c>
      <c r="J80" s="279"/>
      <c r="K80" s="290"/>
    </row>
    <row r="81" spans="2:11" ht="15" customHeight="1" x14ac:dyDescent="0.3">
      <c r="B81" s="299"/>
      <c r="C81" s="300" t="s">
        <v>1059</v>
      </c>
      <c r="D81" s="300"/>
      <c r="E81" s="300"/>
      <c r="F81" s="301" t="s">
        <v>1054</v>
      </c>
      <c r="G81" s="300"/>
      <c r="H81" s="300" t="s">
        <v>1060</v>
      </c>
      <c r="I81" s="300" t="s">
        <v>1050</v>
      </c>
      <c r="J81" s="300">
        <v>15</v>
      </c>
      <c r="K81" s="290"/>
    </row>
    <row r="82" spans="2:11" ht="15" customHeight="1" x14ac:dyDescent="0.3">
      <c r="B82" s="299"/>
      <c r="C82" s="300" t="s">
        <v>1061</v>
      </c>
      <c r="D82" s="300"/>
      <c r="E82" s="300"/>
      <c r="F82" s="301" t="s">
        <v>1054</v>
      </c>
      <c r="G82" s="300"/>
      <c r="H82" s="300" t="s">
        <v>1062</v>
      </c>
      <c r="I82" s="300" t="s">
        <v>1050</v>
      </c>
      <c r="J82" s="300">
        <v>15</v>
      </c>
      <c r="K82" s="290"/>
    </row>
    <row r="83" spans="2:11" ht="15" customHeight="1" x14ac:dyDescent="0.3">
      <c r="B83" s="299"/>
      <c r="C83" s="300" t="s">
        <v>1063</v>
      </c>
      <c r="D83" s="300"/>
      <c r="E83" s="300"/>
      <c r="F83" s="301" t="s">
        <v>1054</v>
      </c>
      <c r="G83" s="300"/>
      <c r="H83" s="300" t="s">
        <v>1064</v>
      </c>
      <c r="I83" s="300" t="s">
        <v>1050</v>
      </c>
      <c r="J83" s="300">
        <v>20</v>
      </c>
      <c r="K83" s="290"/>
    </row>
    <row r="84" spans="2:11" ht="15" customHeight="1" x14ac:dyDescent="0.3">
      <c r="B84" s="299"/>
      <c r="C84" s="300" t="s">
        <v>1065</v>
      </c>
      <c r="D84" s="300"/>
      <c r="E84" s="300"/>
      <c r="F84" s="301" t="s">
        <v>1054</v>
      </c>
      <c r="G84" s="300"/>
      <c r="H84" s="300" t="s">
        <v>1066</v>
      </c>
      <c r="I84" s="300" t="s">
        <v>1050</v>
      </c>
      <c r="J84" s="300">
        <v>20</v>
      </c>
      <c r="K84" s="290"/>
    </row>
    <row r="85" spans="2:11" ht="15" customHeight="1" x14ac:dyDescent="0.3">
      <c r="B85" s="299"/>
      <c r="C85" s="279" t="s">
        <v>1067</v>
      </c>
      <c r="D85" s="279"/>
      <c r="E85" s="279"/>
      <c r="F85" s="298" t="s">
        <v>1054</v>
      </c>
      <c r="G85" s="297"/>
      <c r="H85" s="279" t="s">
        <v>1068</v>
      </c>
      <c r="I85" s="279" t="s">
        <v>1050</v>
      </c>
      <c r="J85" s="279">
        <v>50</v>
      </c>
      <c r="K85" s="290"/>
    </row>
    <row r="86" spans="2:11" ht="15" customHeight="1" x14ac:dyDescent="0.3">
      <c r="B86" s="299"/>
      <c r="C86" s="279" t="s">
        <v>1069</v>
      </c>
      <c r="D86" s="279"/>
      <c r="E86" s="279"/>
      <c r="F86" s="298" t="s">
        <v>1054</v>
      </c>
      <c r="G86" s="297"/>
      <c r="H86" s="279" t="s">
        <v>1070</v>
      </c>
      <c r="I86" s="279" t="s">
        <v>1050</v>
      </c>
      <c r="J86" s="279">
        <v>20</v>
      </c>
      <c r="K86" s="290"/>
    </row>
    <row r="87" spans="2:11" ht="15" customHeight="1" x14ac:dyDescent="0.3">
      <c r="B87" s="299"/>
      <c r="C87" s="279" t="s">
        <v>1071</v>
      </c>
      <c r="D87" s="279"/>
      <c r="E87" s="279"/>
      <c r="F87" s="298" t="s">
        <v>1054</v>
      </c>
      <c r="G87" s="297"/>
      <c r="H87" s="279" t="s">
        <v>1072</v>
      </c>
      <c r="I87" s="279" t="s">
        <v>1050</v>
      </c>
      <c r="J87" s="279">
        <v>20</v>
      </c>
      <c r="K87" s="290"/>
    </row>
    <row r="88" spans="2:11" ht="15" customHeight="1" x14ac:dyDescent="0.3">
      <c r="B88" s="299"/>
      <c r="C88" s="279" t="s">
        <v>1073</v>
      </c>
      <c r="D88" s="279"/>
      <c r="E88" s="279"/>
      <c r="F88" s="298" t="s">
        <v>1054</v>
      </c>
      <c r="G88" s="297"/>
      <c r="H88" s="279" t="s">
        <v>1074</v>
      </c>
      <c r="I88" s="279" t="s">
        <v>1050</v>
      </c>
      <c r="J88" s="279">
        <v>50</v>
      </c>
      <c r="K88" s="290"/>
    </row>
    <row r="89" spans="2:11" ht="15" customHeight="1" x14ac:dyDescent="0.3">
      <c r="B89" s="299"/>
      <c r="C89" s="279" t="s">
        <v>1075</v>
      </c>
      <c r="D89" s="279"/>
      <c r="E89" s="279"/>
      <c r="F89" s="298" t="s">
        <v>1054</v>
      </c>
      <c r="G89" s="297"/>
      <c r="H89" s="279" t="s">
        <v>1075</v>
      </c>
      <c r="I89" s="279" t="s">
        <v>1050</v>
      </c>
      <c r="J89" s="279">
        <v>50</v>
      </c>
      <c r="K89" s="290"/>
    </row>
    <row r="90" spans="2:11" ht="15" customHeight="1" x14ac:dyDescent="0.3">
      <c r="B90" s="299"/>
      <c r="C90" s="279" t="s">
        <v>126</v>
      </c>
      <c r="D90" s="279"/>
      <c r="E90" s="279"/>
      <c r="F90" s="298" t="s">
        <v>1054</v>
      </c>
      <c r="G90" s="297"/>
      <c r="H90" s="279" t="s">
        <v>1076</v>
      </c>
      <c r="I90" s="279" t="s">
        <v>1050</v>
      </c>
      <c r="J90" s="279">
        <v>255</v>
      </c>
      <c r="K90" s="290"/>
    </row>
    <row r="91" spans="2:11" ht="15" customHeight="1" x14ac:dyDescent="0.3">
      <c r="B91" s="299"/>
      <c r="C91" s="279" t="s">
        <v>1077</v>
      </c>
      <c r="D91" s="279"/>
      <c r="E91" s="279"/>
      <c r="F91" s="298" t="s">
        <v>1048</v>
      </c>
      <c r="G91" s="297"/>
      <c r="H91" s="279" t="s">
        <v>1078</v>
      </c>
      <c r="I91" s="279" t="s">
        <v>1079</v>
      </c>
      <c r="J91" s="279"/>
      <c r="K91" s="290"/>
    </row>
    <row r="92" spans="2:11" ht="15" customHeight="1" x14ac:dyDescent="0.3">
      <c r="B92" s="299"/>
      <c r="C92" s="279" t="s">
        <v>1080</v>
      </c>
      <c r="D92" s="279"/>
      <c r="E92" s="279"/>
      <c r="F92" s="298" t="s">
        <v>1048</v>
      </c>
      <c r="G92" s="297"/>
      <c r="H92" s="279" t="s">
        <v>1081</v>
      </c>
      <c r="I92" s="279" t="s">
        <v>1082</v>
      </c>
      <c r="J92" s="279"/>
      <c r="K92" s="290"/>
    </row>
    <row r="93" spans="2:11" ht="15" customHeight="1" x14ac:dyDescent="0.3">
      <c r="B93" s="299"/>
      <c r="C93" s="279" t="s">
        <v>1083</v>
      </c>
      <c r="D93" s="279"/>
      <c r="E93" s="279"/>
      <c r="F93" s="298" t="s">
        <v>1048</v>
      </c>
      <c r="G93" s="297"/>
      <c r="H93" s="279" t="s">
        <v>1083</v>
      </c>
      <c r="I93" s="279" t="s">
        <v>1082</v>
      </c>
      <c r="J93" s="279"/>
      <c r="K93" s="290"/>
    </row>
    <row r="94" spans="2:11" ht="15" customHeight="1" x14ac:dyDescent="0.3">
      <c r="B94" s="299"/>
      <c r="C94" s="279" t="s">
        <v>41</v>
      </c>
      <c r="D94" s="279"/>
      <c r="E94" s="279"/>
      <c r="F94" s="298" t="s">
        <v>1048</v>
      </c>
      <c r="G94" s="297"/>
      <c r="H94" s="279" t="s">
        <v>1084</v>
      </c>
      <c r="I94" s="279" t="s">
        <v>1082</v>
      </c>
      <c r="J94" s="279"/>
      <c r="K94" s="290"/>
    </row>
    <row r="95" spans="2:11" ht="15" customHeight="1" x14ac:dyDescent="0.3">
      <c r="B95" s="299"/>
      <c r="C95" s="279" t="s">
        <v>51</v>
      </c>
      <c r="D95" s="279"/>
      <c r="E95" s="279"/>
      <c r="F95" s="298" t="s">
        <v>1048</v>
      </c>
      <c r="G95" s="297"/>
      <c r="H95" s="279" t="s">
        <v>1085</v>
      </c>
      <c r="I95" s="279" t="s">
        <v>1082</v>
      </c>
      <c r="J95" s="279"/>
      <c r="K95" s="290"/>
    </row>
    <row r="96" spans="2:11" ht="15" customHeight="1" x14ac:dyDescent="0.3">
      <c r="B96" s="302"/>
      <c r="C96" s="303"/>
      <c r="D96" s="303"/>
      <c r="E96" s="303"/>
      <c r="F96" s="303"/>
      <c r="G96" s="303"/>
      <c r="H96" s="303"/>
      <c r="I96" s="303"/>
      <c r="J96" s="303"/>
      <c r="K96" s="304"/>
    </row>
    <row r="97" spans="2:11" ht="18.75" customHeight="1" x14ac:dyDescent="0.3">
      <c r="B97" s="305"/>
      <c r="C97" s="306"/>
      <c r="D97" s="306"/>
      <c r="E97" s="306"/>
      <c r="F97" s="306"/>
      <c r="G97" s="306"/>
      <c r="H97" s="306"/>
      <c r="I97" s="306"/>
      <c r="J97" s="306"/>
      <c r="K97" s="305"/>
    </row>
    <row r="98" spans="2:11" ht="18.75" customHeight="1" x14ac:dyDescent="0.3">
      <c r="B98" s="285"/>
      <c r="C98" s="285"/>
      <c r="D98" s="285"/>
      <c r="E98" s="285"/>
      <c r="F98" s="285"/>
      <c r="G98" s="285"/>
      <c r="H98" s="285"/>
      <c r="I98" s="285"/>
      <c r="J98" s="285"/>
      <c r="K98" s="285"/>
    </row>
    <row r="99" spans="2:11" ht="7.5" customHeight="1" x14ac:dyDescent="0.3">
      <c r="B99" s="286"/>
      <c r="C99" s="287"/>
      <c r="D99" s="287"/>
      <c r="E99" s="287"/>
      <c r="F99" s="287"/>
      <c r="G99" s="287"/>
      <c r="H99" s="287"/>
      <c r="I99" s="287"/>
      <c r="J99" s="287"/>
      <c r="K99" s="288"/>
    </row>
    <row r="100" spans="2:11" ht="45" customHeight="1" x14ac:dyDescent="0.3">
      <c r="B100" s="289"/>
      <c r="C100" s="395" t="s">
        <v>1086</v>
      </c>
      <c r="D100" s="395"/>
      <c r="E100" s="395"/>
      <c r="F100" s="395"/>
      <c r="G100" s="395"/>
      <c r="H100" s="395"/>
      <c r="I100" s="395"/>
      <c r="J100" s="395"/>
      <c r="K100" s="290"/>
    </row>
    <row r="101" spans="2:11" ht="17.25" customHeight="1" x14ac:dyDescent="0.3">
      <c r="B101" s="289"/>
      <c r="C101" s="291" t="s">
        <v>1042</v>
      </c>
      <c r="D101" s="291"/>
      <c r="E101" s="291"/>
      <c r="F101" s="291" t="s">
        <v>1043</v>
      </c>
      <c r="G101" s="292"/>
      <c r="H101" s="291" t="s">
        <v>121</v>
      </c>
      <c r="I101" s="291" t="s">
        <v>60</v>
      </c>
      <c r="J101" s="291" t="s">
        <v>1044</v>
      </c>
      <c r="K101" s="290"/>
    </row>
    <row r="102" spans="2:11" ht="17.25" customHeight="1" x14ac:dyDescent="0.3">
      <c r="B102" s="289"/>
      <c r="C102" s="293" t="s">
        <v>1045</v>
      </c>
      <c r="D102" s="293"/>
      <c r="E102" s="293"/>
      <c r="F102" s="294" t="s">
        <v>1046</v>
      </c>
      <c r="G102" s="295"/>
      <c r="H102" s="293"/>
      <c r="I102" s="293"/>
      <c r="J102" s="293" t="s">
        <v>1047</v>
      </c>
      <c r="K102" s="290"/>
    </row>
    <row r="103" spans="2:11" ht="5.25" customHeight="1" x14ac:dyDescent="0.3">
      <c r="B103" s="289"/>
      <c r="C103" s="291"/>
      <c r="D103" s="291"/>
      <c r="E103" s="291"/>
      <c r="F103" s="291"/>
      <c r="G103" s="307"/>
      <c r="H103" s="291"/>
      <c r="I103" s="291"/>
      <c r="J103" s="291"/>
      <c r="K103" s="290"/>
    </row>
    <row r="104" spans="2:11" ht="15" customHeight="1" x14ac:dyDescent="0.3">
      <c r="B104" s="289"/>
      <c r="C104" s="279" t="s">
        <v>56</v>
      </c>
      <c r="D104" s="296"/>
      <c r="E104" s="296"/>
      <c r="F104" s="298" t="s">
        <v>1048</v>
      </c>
      <c r="G104" s="307"/>
      <c r="H104" s="279" t="s">
        <v>1087</v>
      </c>
      <c r="I104" s="279" t="s">
        <v>1050</v>
      </c>
      <c r="J104" s="279">
        <v>20</v>
      </c>
      <c r="K104" s="290"/>
    </row>
    <row r="105" spans="2:11" ht="15" customHeight="1" x14ac:dyDescent="0.3">
      <c r="B105" s="289"/>
      <c r="C105" s="279" t="s">
        <v>1051</v>
      </c>
      <c r="D105" s="279"/>
      <c r="E105" s="279"/>
      <c r="F105" s="298" t="s">
        <v>1048</v>
      </c>
      <c r="G105" s="279"/>
      <c r="H105" s="279" t="s">
        <v>1087</v>
      </c>
      <c r="I105" s="279" t="s">
        <v>1050</v>
      </c>
      <c r="J105" s="279">
        <v>120</v>
      </c>
      <c r="K105" s="290"/>
    </row>
    <row r="106" spans="2:11" ht="15" customHeight="1" x14ac:dyDescent="0.3">
      <c r="B106" s="299"/>
      <c r="C106" s="279" t="s">
        <v>1053</v>
      </c>
      <c r="D106" s="279"/>
      <c r="E106" s="279"/>
      <c r="F106" s="298" t="s">
        <v>1054</v>
      </c>
      <c r="G106" s="279"/>
      <c r="H106" s="279" t="s">
        <v>1087</v>
      </c>
      <c r="I106" s="279" t="s">
        <v>1050</v>
      </c>
      <c r="J106" s="279">
        <v>50</v>
      </c>
      <c r="K106" s="290"/>
    </row>
    <row r="107" spans="2:11" ht="15" customHeight="1" x14ac:dyDescent="0.3">
      <c r="B107" s="299"/>
      <c r="C107" s="279" t="s">
        <v>1056</v>
      </c>
      <c r="D107" s="279"/>
      <c r="E107" s="279"/>
      <c r="F107" s="298" t="s">
        <v>1048</v>
      </c>
      <c r="G107" s="279"/>
      <c r="H107" s="279" t="s">
        <v>1087</v>
      </c>
      <c r="I107" s="279" t="s">
        <v>1058</v>
      </c>
      <c r="J107" s="279"/>
      <c r="K107" s="290"/>
    </row>
    <row r="108" spans="2:11" ht="15" customHeight="1" x14ac:dyDescent="0.3">
      <c r="B108" s="299"/>
      <c r="C108" s="279" t="s">
        <v>1067</v>
      </c>
      <c r="D108" s="279"/>
      <c r="E108" s="279"/>
      <c r="F108" s="298" t="s">
        <v>1054</v>
      </c>
      <c r="G108" s="279"/>
      <c r="H108" s="279" t="s">
        <v>1087</v>
      </c>
      <c r="I108" s="279" t="s">
        <v>1050</v>
      </c>
      <c r="J108" s="279">
        <v>50</v>
      </c>
      <c r="K108" s="290"/>
    </row>
    <row r="109" spans="2:11" ht="15" customHeight="1" x14ac:dyDescent="0.3">
      <c r="B109" s="299"/>
      <c r="C109" s="279" t="s">
        <v>1075</v>
      </c>
      <c r="D109" s="279"/>
      <c r="E109" s="279"/>
      <c r="F109" s="298" t="s">
        <v>1054</v>
      </c>
      <c r="G109" s="279"/>
      <c r="H109" s="279" t="s">
        <v>1087</v>
      </c>
      <c r="I109" s="279" t="s">
        <v>1050</v>
      </c>
      <c r="J109" s="279">
        <v>50</v>
      </c>
      <c r="K109" s="290"/>
    </row>
    <row r="110" spans="2:11" ht="15" customHeight="1" x14ac:dyDescent="0.3">
      <c r="B110" s="299"/>
      <c r="C110" s="279" t="s">
        <v>1073</v>
      </c>
      <c r="D110" s="279"/>
      <c r="E110" s="279"/>
      <c r="F110" s="298" t="s">
        <v>1054</v>
      </c>
      <c r="G110" s="279"/>
      <c r="H110" s="279" t="s">
        <v>1087</v>
      </c>
      <c r="I110" s="279" t="s">
        <v>1050</v>
      </c>
      <c r="J110" s="279">
        <v>50</v>
      </c>
      <c r="K110" s="290"/>
    </row>
    <row r="111" spans="2:11" ht="15" customHeight="1" x14ac:dyDescent="0.3">
      <c r="B111" s="299"/>
      <c r="C111" s="279" t="s">
        <v>56</v>
      </c>
      <c r="D111" s="279"/>
      <c r="E111" s="279"/>
      <c r="F111" s="298" t="s">
        <v>1048</v>
      </c>
      <c r="G111" s="279"/>
      <c r="H111" s="279" t="s">
        <v>1088</v>
      </c>
      <c r="I111" s="279" t="s">
        <v>1050</v>
      </c>
      <c r="J111" s="279">
        <v>20</v>
      </c>
      <c r="K111" s="290"/>
    </row>
    <row r="112" spans="2:11" ht="15" customHeight="1" x14ac:dyDescent="0.3">
      <c r="B112" s="299"/>
      <c r="C112" s="279" t="s">
        <v>1089</v>
      </c>
      <c r="D112" s="279"/>
      <c r="E112" s="279"/>
      <c r="F112" s="298" t="s">
        <v>1048</v>
      </c>
      <c r="G112" s="279"/>
      <c r="H112" s="279" t="s">
        <v>1090</v>
      </c>
      <c r="I112" s="279" t="s">
        <v>1050</v>
      </c>
      <c r="J112" s="279">
        <v>120</v>
      </c>
      <c r="K112" s="290"/>
    </row>
    <row r="113" spans="2:11" ht="15" customHeight="1" x14ac:dyDescent="0.3">
      <c r="B113" s="299"/>
      <c r="C113" s="279" t="s">
        <v>41</v>
      </c>
      <c r="D113" s="279"/>
      <c r="E113" s="279"/>
      <c r="F113" s="298" t="s">
        <v>1048</v>
      </c>
      <c r="G113" s="279"/>
      <c r="H113" s="279" t="s">
        <v>1091</v>
      </c>
      <c r="I113" s="279" t="s">
        <v>1082</v>
      </c>
      <c r="J113" s="279"/>
      <c r="K113" s="290"/>
    </row>
    <row r="114" spans="2:11" ht="15" customHeight="1" x14ac:dyDescent="0.3">
      <c r="B114" s="299"/>
      <c r="C114" s="279" t="s">
        <v>51</v>
      </c>
      <c r="D114" s="279"/>
      <c r="E114" s="279"/>
      <c r="F114" s="298" t="s">
        <v>1048</v>
      </c>
      <c r="G114" s="279"/>
      <c r="H114" s="279" t="s">
        <v>1092</v>
      </c>
      <c r="I114" s="279" t="s">
        <v>1082</v>
      </c>
      <c r="J114" s="279"/>
      <c r="K114" s="290"/>
    </row>
    <row r="115" spans="2:11" ht="15" customHeight="1" x14ac:dyDescent="0.3">
      <c r="B115" s="299"/>
      <c r="C115" s="279" t="s">
        <v>60</v>
      </c>
      <c r="D115" s="279"/>
      <c r="E115" s="279"/>
      <c r="F115" s="298" t="s">
        <v>1048</v>
      </c>
      <c r="G115" s="279"/>
      <c r="H115" s="279" t="s">
        <v>1093</v>
      </c>
      <c r="I115" s="279" t="s">
        <v>1094</v>
      </c>
      <c r="J115" s="279"/>
      <c r="K115" s="290"/>
    </row>
    <row r="116" spans="2:11" ht="15" customHeight="1" x14ac:dyDescent="0.3">
      <c r="B116" s="302"/>
      <c r="C116" s="308"/>
      <c r="D116" s="308"/>
      <c r="E116" s="308"/>
      <c r="F116" s="308"/>
      <c r="G116" s="308"/>
      <c r="H116" s="308"/>
      <c r="I116" s="308"/>
      <c r="J116" s="308"/>
      <c r="K116" s="304"/>
    </row>
    <row r="117" spans="2:11" ht="18.75" customHeight="1" x14ac:dyDescent="0.3">
      <c r="B117" s="309"/>
      <c r="C117" s="276"/>
      <c r="D117" s="276"/>
      <c r="E117" s="276"/>
      <c r="F117" s="310"/>
      <c r="G117" s="276"/>
      <c r="H117" s="276"/>
      <c r="I117" s="276"/>
      <c r="J117" s="276"/>
      <c r="K117" s="309"/>
    </row>
    <row r="118" spans="2:11" ht="18.75" customHeight="1" x14ac:dyDescent="0.3">
      <c r="B118" s="285"/>
      <c r="C118" s="285"/>
      <c r="D118" s="285"/>
      <c r="E118" s="285"/>
      <c r="F118" s="285"/>
      <c r="G118" s="285"/>
      <c r="H118" s="285"/>
      <c r="I118" s="285"/>
      <c r="J118" s="285"/>
      <c r="K118" s="285"/>
    </row>
    <row r="119" spans="2:11" ht="7.5" customHeight="1" x14ac:dyDescent="0.3">
      <c r="B119" s="311"/>
      <c r="C119" s="312"/>
      <c r="D119" s="312"/>
      <c r="E119" s="312"/>
      <c r="F119" s="312"/>
      <c r="G119" s="312"/>
      <c r="H119" s="312"/>
      <c r="I119" s="312"/>
      <c r="J119" s="312"/>
      <c r="K119" s="313"/>
    </row>
    <row r="120" spans="2:11" ht="45" customHeight="1" x14ac:dyDescent="0.3">
      <c r="B120" s="314"/>
      <c r="C120" s="393" t="s">
        <v>1095</v>
      </c>
      <c r="D120" s="393"/>
      <c r="E120" s="393"/>
      <c r="F120" s="393"/>
      <c r="G120" s="393"/>
      <c r="H120" s="393"/>
      <c r="I120" s="393"/>
      <c r="J120" s="393"/>
      <c r="K120" s="315"/>
    </row>
    <row r="121" spans="2:11" ht="17.25" customHeight="1" x14ac:dyDescent="0.3">
      <c r="B121" s="316"/>
      <c r="C121" s="291" t="s">
        <v>1042</v>
      </c>
      <c r="D121" s="291"/>
      <c r="E121" s="291"/>
      <c r="F121" s="291" t="s">
        <v>1043</v>
      </c>
      <c r="G121" s="292"/>
      <c r="H121" s="291" t="s">
        <v>121</v>
      </c>
      <c r="I121" s="291" t="s">
        <v>60</v>
      </c>
      <c r="J121" s="291" t="s">
        <v>1044</v>
      </c>
      <c r="K121" s="317"/>
    </row>
    <row r="122" spans="2:11" ht="17.25" customHeight="1" x14ac:dyDescent="0.3">
      <c r="B122" s="316"/>
      <c r="C122" s="293" t="s">
        <v>1045</v>
      </c>
      <c r="D122" s="293"/>
      <c r="E122" s="293"/>
      <c r="F122" s="294" t="s">
        <v>1046</v>
      </c>
      <c r="G122" s="295"/>
      <c r="H122" s="293"/>
      <c r="I122" s="293"/>
      <c r="J122" s="293" t="s">
        <v>1047</v>
      </c>
      <c r="K122" s="317"/>
    </row>
    <row r="123" spans="2:11" ht="5.25" customHeight="1" x14ac:dyDescent="0.3">
      <c r="B123" s="318"/>
      <c r="C123" s="296"/>
      <c r="D123" s="296"/>
      <c r="E123" s="296"/>
      <c r="F123" s="296"/>
      <c r="G123" s="279"/>
      <c r="H123" s="296"/>
      <c r="I123" s="296"/>
      <c r="J123" s="296"/>
      <c r="K123" s="319"/>
    </row>
    <row r="124" spans="2:11" ht="15" customHeight="1" x14ac:dyDescent="0.3">
      <c r="B124" s="318"/>
      <c r="C124" s="279" t="s">
        <v>1051</v>
      </c>
      <c r="D124" s="296"/>
      <c r="E124" s="296"/>
      <c r="F124" s="298" t="s">
        <v>1048</v>
      </c>
      <c r="G124" s="279"/>
      <c r="H124" s="279" t="s">
        <v>1087</v>
      </c>
      <c r="I124" s="279" t="s">
        <v>1050</v>
      </c>
      <c r="J124" s="279">
        <v>120</v>
      </c>
      <c r="K124" s="320"/>
    </row>
    <row r="125" spans="2:11" ht="15" customHeight="1" x14ac:dyDescent="0.3">
      <c r="B125" s="318"/>
      <c r="C125" s="279" t="s">
        <v>1096</v>
      </c>
      <c r="D125" s="279"/>
      <c r="E125" s="279"/>
      <c r="F125" s="298" t="s">
        <v>1048</v>
      </c>
      <c r="G125" s="279"/>
      <c r="H125" s="279" t="s">
        <v>1097</v>
      </c>
      <c r="I125" s="279" t="s">
        <v>1050</v>
      </c>
      <c r="J125" s="279" t="s">
        <v>1098</v>
      </c>
      <c r="K125" s="320"/>
    </row>
    <row r="126" spans="2:11" ht="15" customHeight="1" x14ac:dyDescent="0.3">
      <c r="B126" s="318"/>
      <c r="C126" s="279" t="s">
        <v>84</v>
      </c>
      <c r="D126" s="279"/>
      <c r="E126" s="279"/>
      <c r="F126" s="298" t="s">
        <v>1048</v>
      </c>
      <c r="G126" s="279"/>
      <c r="H126" s="279" t="s">
        <v>1099</v>
      </c>
      <c r="I126" s="279" t="s">
        <v>1050</v>
      </c>
      <c r="J126" s="279" t="s">
        <v>1098</v>
      </c>
      <c r="K126" s="320"/>
    </row>
    <row r="127" spans="2:11" ht="15" customHeight="1" x14ac:dyDescent="0.3">
      <c r="B127" s="318"/>
      <c r="C127" s="279" t="s">
        <v>1059</v>
      </c>
      <c r="D127" s="279"/>
      <c r="E127" s="279"/>
      <c r="F127" s="298" t="s">
        <v>1054</v>
      </c>
      <c r="G127" s="279"/>
      <c r="H127" s="279" t="s">
        <v>1060</v>
      </c>
      <c r="I127" s="279" t="s">
        <v>1050</v>
      </c>
      <c r="J127" s="279">
        <v>15</v>
      </c>
      <c r="K127" s="320"/>
    </row>
    <row r="128" spans="2:11" ht="15" customHeight="1" x14ac:dyDescent="0.3">
      <c r="B128" s="318"/>
      <c r="C128" s="300" t="s">
        <v>1061</v>
      </c>
      <c r="D128" s="300"/>
      <c r="E128" s="300"/>
      <c r="F128" s="301" t="s">
        <v>1054</v>
      </c>
      <c r="G128" s="300"/>
      <c r="H128" s="300" t="s">
        <v>1062</v>
      </c>
      <c r="I128" s="300" t="s">
        <v>1050</v>
      </c>
      <c r="J128" s="300">
        <v>15</v>
      </c>
      <c r="K128" s="320"/>
    </row>
    <row r="129" spans="2:11" ht="15" customHeight="1" x14ac:dyDescent="0.3">
      <c r="B129" s="318"/>
      <c r="C129" s="300" t="s">
        <v>1063</v>
      </c>
      <c r="D129" s="300"/>
      <c r="E129" s="300"/>
      <c r="F129" s="301" t="s">
        <v>1054</v>
      </c>
      <c r="G129" s="300"/>
      <c r="H129" s="300" t="s">
        <v>1064</v>
      </c>
      <c r="I129" s="300" t="s">
        <v>1050</v>
      </c>
      <c r="J129" s="300">
        <v>20</v>
      </c>
      <c r="K129" s="320"/>
    </row>
    <row r="130" spans="2:11" ht="15" customHeight="1" x14ac:dyDescent="0.3">
      <c r="B130" s="318"/>
      <c r="C130" s="300" t="s">
        <v>1065</v>
      </c>
      <c r="D130" s="300"/>
      <c r="E130" s="300"/>
      <c r="F130" s="301" t="s">
        <v>1054</v>
      </c>
      <c r="G130" s="300"/>
      <c r="H130" s="300" t="s">
        <v>1066</v>
      </c>
      <c r="I130" s="300" t="s">
        <v>1050</v>
      </c>
      <c r="J130" s="300">
        <v>20</v>
      </c>
      <c r="K130" s="320"/>
    </row>
    <row r="131" spans="2:11" ht="15" customHeight="1" x14ac:dyDescent="0.3">
      <c r="B131" s="318"/>
      <c r="C131" s="279" t="s">
        <v>1053</v>
      </c>
      <c r="D131" s="279"/>
      <c r="E131" s="279"/>
      <c r="F131" s="298" t="s">
        <v>1054</v>
      </c>
      <c r="G131" s="279"/>
      <c r="H131" s="279" t="s">
        <v>1087</v>
      </c>
      <c r="I131" s="279" t="s">
        <v>1050</v>
      </c>
      <c r="J131" s="279">
        <v>50</v>
      </c>
      <c r="K131" s="320"/>
    </row>
    <row r="132" spans="2:11" ht="15" customHeight="1" x14ac:dyDescent="0.3">
      <c r="B132" s="318"/>
      <c r="C132" s="279" t="s">
        <v>1067</v>
      </c>
      <c r="D132" s="279"/>
      <c r="E132" s="279"/>
      <c r="F132" s="298" t="s">
        <v>1054</v>
      </c>
      <c r="G132" s="279"/>
      <c r="H132" s="279" t="s">
        <v>1087</v>
      </c>
      <c r="I132" s="279" t="s">
        <v>1050</v>
      </c>
      <c r="J132" s="279">
        <v>50</v>
      </c>
      <c r="K132" s="320"/>
    </row>
    <row r="133" spans="2:11" ht="15" customHeight="1" x14ac:dyDescent="0.3">
      <c r="B133" s="318"/>
      <c r="C133" s="279" t="s">
        <v>1073</v>
      </c>
      <c r="D133" s="279"/>
      <c r="E133" s="279"/>
      <c r="F133" s="298" t="s">
        <v>1054</v>
      </c>
      <c r="G133" s="279"/>
      <c r="H133" s="279" t="s">
        <v>1087</v>
      </c>
      <c r="I133" s="279" t="s">
        <v>1050</v>
      </c>
      <c r="J133" s="279">
        <v>50</v>
      </c>
      <c r="K133" s="320"/>
    </row>
    <row r="134" spans="2:11" ht="15" customHeight="1" x14ac:dyDescent="0.3">
      <c r="B134" s="318"/>
      <c r="C134" s="279" t="s">
        <v>1075</v>
      </c>
      <c r="D134" s="279"/>
      <c r="E134" s="279"/>
      <c r="F134" s="298" t="s">
        <v>1054</v>
      </c>
      <c r="G134" s="279"/>
      <c r="H134" s="279" t="s">
        <v>1087</v>
      </c>
      <c r="I134" s="279" t="s">
        <v>1050</v>
      </c>
      <c r="J134" s="279">
        <v>50</v>
      </c>
      <c r="K134" s="320"/>
    </row>
    <row r="135" spans="2:11" ht="15" customHeight="1" x14ac:dyDescent="0.3">
      <c r="B135" s="318"/>
      <c r="C135" s="279" t="s">
        <v>126</v>
      </c>
      <c r="D135" s="279"/>
      <c r="E135" s="279"/>
      <c r="F135" s="298" t="s">
        <v>1054</v>
      </c>
      <c r="G135" s="279"/>
      <c r="H135" s="279" t="s">
        <v>1100</v>
      </c>
      <c r="I135" s="279" t="s">
        <v>1050</v>
      </c>
      <c r="J135" s="279">
        <v>255</v>
      </c>
      <c r="K135" s="320"/>
    </row>
    <row r="136" spans="2:11" ht="15" customHeight="1" x14ac:dyDescent="0.3">
      <c r="B136" s="318"/>
      <c r="C136" s="279" t="s">
        <v>1077</v>
      </c>
      <c r="D136" s="279"/>
      <c r="E136" s="279"/>
      <c r="F136" s="298" t="s">
        <v>1048</v>
      </c>
      <c r="G136" s="279"/>
      <c r="H136" s="279" t="s">
        <v>1101</v>
      </c>
      <c r="I136" s="279" t="s">
        <v>1079</v>
      </c>
      <c r="J136" s="279"/>
      <c r="K136" s="320"/>
    </row>
    <row r="137" spans="2:11" ht="15" customHeight="1" x14ac:dyDescent="0.3">
      <c r="B137" s="318"/>
      <c r="C137" s="279" t="s">
        <v>1080</v>
      </c>
      <c r="D137" s="279"/>
      <c r="E137" s="279"/>
      <c r="F137" s="298" t="s">
        <v>1048</v>
      </c>
      <c r="G137" s="279"/>
      <c r="H137" s="279" t="s">
        <v>1102</v>
      </c>
      <c r="I137" s="279" t="s">
        <v>1082</v>
      </c>
      <c r="J137" s="279"/>
      <c r="K137" s="320"/>
    </row>
    <row r="138" spans="2:11" ht="15" customHeight="1" x14ac:dyDescent="0.3">
      <c r="B138" s="318"/>
      <c r="C138" s="279" t="s">
        <v>1083</v>
      </c>
      <c r="D138" s="279"/>
      <c r="E138" s="279"/>
      <c r="F138" s="298" t="s">
        <v>1048</v>
      </c>
      <c r="G138" s="279"/>
      <c r="H138" s="279" t="s">
        <v>1083</v>
      </c>
      <c r="I138" s="279" t="s">
        <v>1082</v>
      </c>
      <c r="J138" s="279"/>
      <c r="K138" s="320"/>
    </row>
    <row r="139" spans="2:11" ht="15" customHeight="1" x14ac:dyDescent="0.3">
      <c r="B139" s="318"/>
      <c r="C139" s="279" t="s">
        <v>41</v>
      </c>
      <c r="D139" s="279"/>
      <c r="E139" s="279"/>
      <c r="F139" s="298" t="s">
        <v>1048</v>
      </c>
      <c r="G139" s="279"/>
      <c r="H139" s="279" t="s">
        <v>1103</v>
      </c>
      <c r="I139" s="279" t="s">
        <v>1082</v>
      </c>
      <c r="J139" s="279"/>
      <c r="K139" s="320"/>
    </row>
    <row r="140" spans="2:11" ht="15" customHeight="1" x14ac:dyDescent="0.3">
      <c r="B140" s="318"/>
      <c r="C140" s="279" t="s">
        <v>1104</v>
      </c>
      <c r="D140" s="279"/>
      <c r="E140" s="279"/>
      <c r="F140" s="298" t="s">
        <v>1048</v>
      </c>
      <c r="G140" s="279"/>
      <c r="H140" s="279" t="s">
        <v>1105</v>
      </c>
      <c r="I140" s="279" t="s">
        <v>1082</v>
      </c>
      <c r="J140" s="279"/>
      <c r="K140" s="320"/>
    </row>
    <row r="141" spans="2:11" ht="15" customHeight="1" x14ac:dyDescent="0.3">
      <c r="B141" s="321"/>
      <c r="C141" s="322"/>
      <c r="D141" s="322"/>
      <c r="E141" s="322"/>
      <c r="F141" s="322"/>
      <c r="G141" s="322"/>
      <c r="H141" s="322"/>
      <c r="I141" s="322"/>
      <c r="J141" s="322"/>
      <c r="K141" s="323"/>
    </row>
    <row r="142" spans="2:11" ht="18.75" customHeight="1" x14ac:dyDescent="0.3">
      <c r="B142" s="276"/>
      <c r="C142" s="276"/>
      <c r="D142" s="276"/>
      <c r="E142" s="276"/>
      <c r="F142" s="310"/>
      <c r="G142" s="276"/>
      <c r="H142" s="276"/>
      <c r="I142" s="276"/>
      <c r="J142" s="276"/>
      <c r="K142" s="276"/>
    </row>
    <row r="143" spans="2:11" ht="18.75" customHeight="1" x14ac:dyDescent="0.3">
      <c r="B143" s="285"/>
      <c r="C143" s="285"/>
      <c r="D143" s="285"/>
      <c r="E143" s="285"/>
      <c r="F143" s="285"/>
      <c r="G143" s="285"/>
      <c r="H143" s="285"/>
      <c r="I143" s="285"/>
      <c r="J143" s="285"/>
      <c r="K143" s="285"/>
    </row>
    <row r="144" spans="2:11" ht="7.5" customHeight="1" x14ac:dyDescent="0.3">
      <c r="B144" s="286"/>
      <c r="C144" s="287"/>
      <c r="D144" s="287"/>
      <c r="E144" s="287"/>
      <c r="F144" s="287"/>
      <c r="G144" s="287"/>
      <c r="H144" s="287"/>
      <c r="I144" s="287"/>
      <c r="J144" s="287"/>
      <c r="K144" s="288"/>
    </row>
    <row r="145" spans="2:11" ht="45" customHeight="1" x14ac:dyDescent="0.3">
      <c r="B145" s="289"/>
      <c r="C145" s="395" t="s">
        <v>1106</v>
      </c>
      <c r="D145" s="395"/>
      <c r="E145" s="395"/>
      <c r="F145" s="395"/>
      <c r="G145" s="395"/>
      <c r="H145" s="395"/>
      <c r="I145" s="395"/>
      <c r="J145" s="395"/>
      <c r="K145" s="290"/>
    </row>
    <row r="146" spans="2:11" ht="17.25" customHeight="1" x14ac:dyDescent="0.3">
      <c r="B146" s="289"/>
      <c r="C146" s="291" t="s">
        <v>1042</v>
      </c>
      <c r="D146" s="291"/>
      <c r="E146" s="291"/>
      <c r="F146" s="291" t="s">
        <v>1043</v>
      </c>
      <c r="G146" s="292"/>
      <c r="H146" s="291" t="s">
        <v>121</v>
      </c>
      <c r="I146" s="291" t="s">
        <v>60</v>
      </c>
      <c r="J146" s="291" t="s">
        <v>1044</v>
      </c>
      <c r="K146" s="290"/>
    </row>
    <row r="147" spans="2:11" ht="17.25" customHeight="1" x14ac:dyDescent="0.3">
      <c r="B147" s="289"/>
      <c r="C147" s="293" t="s">
        <v>1045</v>
      </c>
      <c r="D147" s="293"/>
      <c r="E147" s="293"/>
      <c r="F147" s="294" t="s">
        <v>1046</v>
      </c>
      <c r="G147" s="295"/>
      <c r="H147" s="293"/>
      <c r="I147" s="293"/>
      <c r="J147" s="293" t="s">
        <v>1047</v>
      </c>
      <c r="K147" s="290"/>
    </row>
    <row r="148" spans="2:11" ht="5.25" customHeight="1" x14ac:dyDescent="0.3">
      <c r="B148" s="299"/>
      <c r="C148" s="296"/>
      <c r="D148" s="296"/>
      <c r="E148" s="296"/>
      <c r="F148" s="296"/>
      <c r="G148" s="297"/>
      <c r="H148" s="296"/>
      <c r="I148" s="296"/>
      <c r="J148" s="296"/>
      <c r="K148" s="320"/>
    </row>
    <row r="149" spans="2:11" ht="15" customHeight="1" x14ac:dyDescent="0.3">
      <c r="B149" s="299"/>
      <c r="C149" s="324" t="s">
        <v>1051</v>
      </c>
      <c r="D149" s="279"/>
      <c r="E149" s="279"/>
      <c r="F149" s="325" t="s">
        <v>1048</v>
      </c>
      <c r="G149" s="279"/>
      <c r="H149" s="324" t="s">
        <v>1087</v>
      </c>
      <c r="I149" s="324" t="s">
        <v>1050</v>
      </c>
      <c r="J149" s="324">
        <v>120</v>
      </c>
      <c r="K149" s="320"/>
    </row>
    <row r="150" spans="2:11" ht="15" customHeight="1" x14ac:dyDescent="0.3">
      <c r="B150" s="299"/>
      <c r="C150" s="324" t="s">
        <v>1096</v>
      </c>
      <c r="D150" s="279"/>
      <c r="E150" s="279"/>
      <c r="F150" s="325" t="s">
        <v>1048</v>
      </c>
      <c r="G150" s="279"/>
      <c r="H150" s="324" t="s">
        <v>1107</v>
      </c>
      <c r="I150" s="324" t="s">
        <v>1050</v>
      </c>
      <c r="J150" s="324" t="s">
        <v>1098</v>
      </c>
      <c r="K150" s="320"/>
    </row>
    <row r="151" spans="2:11" ht="15" customHeight="1" x14ac:dyDescent="0.3">
      <c r="B151" s="299"/>
      <c r="C151" s="324" t="s">
        <v>84</v>
      </c>
      <c r="D151" s="279"/>
      <c r="E151" s="279"/>
      <c r="F151" s="325" t="s">
        <v>1048</v>
      </c>
      <c r="G151" s="279"/>
      <c r="H151" s="324" t="s">
        <v>1108</v>
      </c>
      <c r="I151" s="324" t="s">
        <v>1050</v>
      </c>
      <c r="J151" s="324" t="s">
        <v>1098</v>
      </c>
      <c r="K151" s="320"/>
    </row>
    <row r="152" spans="2:11" ht="15" customHeight="1" x14ac:dyDescent="0.3">
      <c r="B152" s="299"/>
      <c r="C152" s="324" t="s">
        <v>1053</v>
      </c>
      <c r="D152" s="279"/>
      <c r="E152" s="279"/>
      <c r="F152" s="325" t="s">
        <v>1054</v>
      </c>
      <c r="G152" s="279"/>
      <c r="H152" s="324" t="s">
        <v>1087</v>
      </c>
      <c r="I152" s="324" t="s">
        <v>1050</v>
      </c>
      <c r="J152" s="324">
        <v>50</v>
      </c>
      <c r="K152" s="320"/>
    </row>
    <row r="153" spans="2:11" ht="15" customHeight="1" x14ac:dyDescent="0.3">
      <c r="B153" s="299"/>
      <c r="C153" s="324" t="s">
        <v>1056</v>
      </c>
      <c r="D153" s="279"/>
      <c r="E153" s="279"/>
      <c r="F153" s="325" t="s">
        <v>1048</v>
      </c>
      <c r="G153" s="279"/>
      <c r="H153" s="324" t="s">
        <v>1087</v>
      </c>
      <c r="I153" s="324" t="s">
        <v>1058</v>
      </c>
      <c r="J153" s="324"/>
      <c r="K153" s="320"/>
    </row>
    <row r="154" spans="2:11" ht="15" customHeight="1" x14ac:dyDescent="0.3">
      <c r="B154" s="299"/>
      <c r="C154" s="324" t="s">
        <v>1067</v>
      </c>
      <c r="D154" s="279"/>
      <c r="E154" s="279"/>
      <c r="F154" s="325" t="s">
        <v>1054</v>
      </c>
      <c r="G154" s="279"/>
      <c r="H154" s="324" t="s">
        <v>1087</v>
      </c>
      <c r="I154" s="324" t="s">
        <v>1050</v>
      </c>
      <c r="J154" s="324">
        <v>50</v>
      </c>
      <c r="K154" s="320"/>
    </row>
    <row r="155" spans="2:11" ht="15" customHeight="1" x14ac:dyDescent="0.3">
      <c r="B155" s="299"/>
      <c r="C155" s="324" t="s">
        <v>1075</v>
      </c>
      <c r="D155" s="279"/>
      <c r="E155" s="279"/>
      <c r="F155" s="325" t="s">
        <v>1054</v>
      </c>
      <c r="G155" s="279"/>
      <c r="H155" s="324" t="s">
        <v>1087</v>
      </c>
      <c r="I155" s="324" t="s">
        <v>1050</v>
      </c>
      <c r="J155" s="324">
        <v>50</v>
      </c>
      <c r="K155" s="320"/>
    </row>
    <row r="156" spans="2:11" ht="15" customHeight="1" x14ac:dyDescent="0.3">
      <c r="B156" s="299"/>
      <c r="C156" s="324" t="s">
        <v>1073</v>
      </c>
      <c r="D156" s="279"/>
      <c r="E156" s="279"/>
      <c r="F156" s="325" t="s">
        <v>1054</v>
      </c>
      <c r="G156" s="279"/>
      <c r="H156" s="324" t="s">
        <v>1087</v>
      </c>
      <c r="I156" s="324" t="s">
        <v>1050</v>
      </c>
      <c r="J156" s="324">
        <v>50</v>
      </c>
      <c r="K156" s="320"/>
    </row>
    <row r="157" spans="2:11" ht="15" customHeight="1" x14ac:dyDescent="0.3">
      <c r="B157" s="299"/>
      <c r="C157" s="324" t="s">
        <v>102</v>
      </c>
      <c r="D157" s="279"/>
      <c r="E157" s="279"/>
      <c r="F157" s="325" t="s">
        <v>1048</v>
      </c>
      <c r="G157" s="279"/>
      <c r="H157" s="324" t="s">
        <v>1109</v>
      </c>
      <c r="I157" s="324" t="s">
        <v>1050</v>
      </c>
      <c r="J157" s="324" t="s">
        <v>1110</v>
      </c>
      <c r="K157" s="320"/>
    </row>
    <row r="158" spans="2:11" ht="15" customHeight="1" x14ac:dyDescent="0.3">
      <c r="B158" s="299"/>
      <c r="C158" s="324" t="s">
        <v>1111</v>
      </c>
      <c r="D158" s="279"/>
      <c r="E158" s="279"/>
      <c r="F158" s="325" t="s">
        <v>1048</v>
      </c>
      <c r="G158" s="279"/>
      <c r="H158" s="324" t="s">
        <v>1112</v>
      </c>
      <c r="I158" s="324" t="s">
        <v>1082</v>
      </c>
      <c r="J158" s="324"/>
      <c r="K158" s="320"/>
    </row>
    <row r="159" spans="2:11" ht="15" customHeight="1" x14ac:dyDescent="0.3">
      <c r="B159" s="326"/>
      <c r="C159" s="308"/>
      <c r="D159" s="308"/>
      <c r="E159" s="308"/>
      <c r="F159" s="308"/>
      <c r="G159" s="308"/>
      <c r="H159" s="308"/>
      <c r="I159" s="308"/>
      <c r="J159" s="308"/>
      <c r="K159" s="327"/>
    </row>
    <row r="160" spans="2:11" ht="18.75" customHeight="1" x14ac:dyDescent="0.3">
      <c r="B160" s="276"/>
      <c r="C160" s="279"/>
      <c r="D160" s="279"/>
      <c r="E160" s="279"/>
      <c r="F160" s="298"/>
      <c r="G160" s="279"/>
      <c r="H160" s="279"/>
      <c r="I160" s="279"/>
      <c r="J160" s="279"/>
      <c r="K160" s="276"/>
    </row>
    <row r="161" spans="2:11" ht="18.75" customHeight="1" x14ac:dyDescent="0.3">
      <c r="B161" s="285"/>
      <c r="C161" s="285"/>
      <c r="D161" s="285"/>
      <c r="E161" s="285"/>
      <c r="F161" s="285"/>
      <c r="G161" s="285"/>
      <c r="H161" s="285"/>
      <c r="I161" s="285"/>
      <c r="J161" s="285"/>
      <c r="K161" s="285"/>
    </row>
    <row r="162" spans="2:11" ht="7.5" customHeight="1" x14ac:dyDescent="0.3">
      <c r="B162" s="266"/>
      <c r="C162" s="267"/>
      <c r="D162" s="267"/>
      <c r="E162" s="267"/>
      <c r="F162" s="267"/>
      <c r="G162" s="267"/>
      <c r="H162" s="267"/>
      <c r="I162" s="267"/>
      <c r="J162" s="267"/>
      <c r="K162" s="268"/>
    </row>
    <row r="163" spans="2:11" ht="45" customHeight="1" x14ac:dyDescent="0.3">
      <c r="B163" s="269"/>
      <c r="C163" s="393" t="s">
        <v>1113</v>
      </c>
      <c r="D163" s="393"/>
      <c r="E163" s="393"/>
      <c r="F163" s="393"/>
      <c r="G163" s="393"/>
      <c r="H163" s="393"/>
      <c r="I163" s="393"/>
      <c r="J163" s="393"/>
      <c r="K163" s="270"/>
    </row>
    <row r="164" spans="2:11" ht="17.25" customHeight="1" x14ac:dyDescent="0.3">
      <c r="B164" s="269"/>
      <c r="C164" s="291" t="s">
        <v>1042</v>
      </c>
      <c r="D164" s="291"/>
      <c r="E164" s="291"/>
      <c r="F164" s="291" t="s">
        <v>1043</v>
      </c>
      <c r="G164" s="328"/>
      <c r="H164" s="329" t="s">
        <v>121</v>
      </c>
      <c r="I164" s="329" t="s">
        <v>60</v>
      </c>
      <c r="J164" s="291" t="s">
        <v>1044</v>
      </c>
      <c r="K164" s="270"/>
    </row>
    <row r="165" spans="2:11" ht="17.25" customHeight="1" x14ac:dyDescent="0.3">
      <c r="B165" s="272"/>
      <c r="C165" s="293" t="s">
        <v>1045</v>
      </c>
      <c r="D165" s="293"/>
      <c r="E165" s="293"/>
      <c r="F165" s="294" t="s">
        <v>1046</v>
      </c>
      <c r="G165" s="330"/>
      <c r="H165" s="331"/>
      <c r="I165" s="331"/>
      <c r="J165" s="293" t="s">
        <v>1047</v>
      </c>
      <c r="K165" s="273"/>
    </row>
    <row r="166" spans="2:11" ht="5.25" customHeight="1" x14ac:dyDescent="0.3">
      <c r="B166" s="299"/>
      <c r="C166" s="296"/>
      <c r="D166" s="296"/>
      <c r="E166" s="296"/>
      <c r="F166" s="296"/>
      <c r="G166" s="297"/>
      <c r="H166" s="296"/>
      <c r="I166" s="296"/>
      <c r="J166" s="296"/>
      <c r="K166" s="320"/>
    </row>
    <row r="167" spans="2:11" ht="15" customHeight="1" x14ac:dyDescent="0.3">
      <c r="B167" s="299"/>
      <c r="C167" s="279" t="s">
        <v>1051</v>
      </c>
      <c r="D167" s="279"/>
      <c r="E167" s="279"/>
      <c r="F167" s="298" t="s">
        <v>1048</v>
      </c>
      <c r="G167" s="279"/>
      <c r="H167" s="279" t="s">
        <v>1087</v>
      </c>
      <c r="I167" s="279" t="s">
        <v>1050</v>
      </c>
      <c r="J167" s="279">
        <v>120</v>
      </c>
      <c r="K167" s="320"/>
    </row>
    <row r="168" spans="2:11" ht="15" customHeight="1" x14ac:dyDescent="0.3">
      <c r="B168" s="299"/>
      <c r="C168" s="279" t="s">
        <v>1096</v>
      </c>
      <c r="D168" s="279"/>
      <c r="E168" s="279"/>
      <c r="F168" s="298" t="s">
        <v>1048</v>
      </c>
      <c r="G168" s="279"/>
      <c r="H168" s="279" t="s">
        <v>1097</v>
      </c>
      <c r="I168" s="279" t="s">
        <v>1050</v>
      </c>
      <c r="J168" s="279" t="s">
        <v>1098</v>
      </c>
      <c r="K168" s="320"/>
    </row>
    <row r="169" spans="2:11" ht="15" customHeight="1" x14ac:dyDescent="0.3">
      <c r="B169" s="299"/>
      <c r="C169" s="279" t="s">
        <v>84</v>
      </c>
      <c r="D169" s="279"/>
      <c r="E169" s="279"/>
      <c r="F169" s="298" t="s">
        <v>1048</v>
      </c>
      <c r="G169" s="279"/>
      <c r="H169" s="279" t="s">
        <v>1114</v>
      </c>
      <c r="I169" s="279" t="s">
        <v>1050</v>
      </c>
      <c r="J169" s="279" t="s">
        <v>1098</v>
      </c>
      <c r="K169" s="320"/>
    </row>
    <row r="170" spans="2:11" ht="15" customHeight="1" x14ac:dyDescent="0.3">
      <c r="B170" s="299"/>
      <c r="C170" s="279" t="s">
        <v>1053</v>
      </c>
      <c r="D170" s="279"/>
      <c r="E170" s="279"/>
      <c r="F170" s="298" t="s">
        <v>1054</v>
      </c>
      <c r="G170" s="279"/>
      <c r="H170" s="279" t="s">
        <v>1114</v>
      </c>
      <c r="I170" s="279" t="s">
        <v>1050</v>
      </c>
      <c r="J170" s="279">
        <v>50</v>
      </c>
      <c r="K170" s="320"/>
    </row>
    <row r="171" spans="2:11" ht="15" customHeight="1" x14ac:dyDescent="0.3">
      <c r="B171" s="299"/>
      <c r="C171" s="279" t="s">
        <v>1056</v>
      </c>
      <c r="D171" s="279"/>
      <c r="E171" s="279"/>
      <c r="F171" s="298" t="s">
        <v>1048</v>
      </c>
      <c r="G171" s="279"/>
      <c r="H171" s="279" t="s">
        <v>1114</v>
      </c>
      <c r="I171" s="279" t="s">
        <v>1058</v>
      </c>
      <c r="J171" s="279"/>
      <c r="K171" s="320"/>
    </row>
    <row r="172" spans="2:11" ht="15" customHeight="1" x14ac:dyDescent="0.3">
      <c r="B172" s="299"/>
      <c r="C172" s="279" t="s">
        <v>1067</v>
      </c>
      <c r="D172" s="279"/>
      <c r="E172" s="279"/>
      <c r="F172" s="298" t="s">
        <v>1054</v>
      </c>
      <c r="G172" s="279"/>
      <c r="H172" s="279" t="s">
        <v>1114</v>
      </c>
      <c r="I172" s="279" t="s">
        <v>1050</v>
      </c>
      <c r="J172" s="279">
        <v>50</v>
      </c>
      <c r="K172" s="320"/>
    </row>
    <row r="173" spans="2:11" ht="15" customHeight="1" x14ac:dyDescent="0.3">
      <c r="B173" s="299"/>
      <c r="C173" s="279" t="s">
        <v>1075</v>
      </c>
      <c r="D173" s="279"/>
      <c r="E173" s="279"/>
      <c r="F173" s="298" t="s">
        <v>1054</v>
      </c>
      <c r="G173" s="279"/>
      <c r="H173" s="279" t="s">
        <v>1114</v>
      </c>
      <c r="I173" s="279" t="s">
        <v>1050</v>
      </c>
      <c r="J173" s="279">
        <v>50</v>
      </c>
      <c r="K173" s="320"/>
    </row>
    <row r="174" spans="2:11" ht="15" customHeight="1" x14ac:dyDescent="0.3">
      <c r="B174" s="299"/>
      <c r="C174" s="279" t="s">
        <v>1073</v>
      </c>
      <c r="D174" s="279"/>
      <c r="E174" s="279"/>
      <c r="F174" s="298" t="s">
        <v>1054</v>
      </c>
      <c r="G174" s="279"/>
      <c r="H174" s="279" t="s">
        <v>1114</v>
      </c>
      <c r="I174" s="279" t="s">
        <v>1050</v>
      </c>
      <c r="J174" s="279">
        <v>50</v>
      </c>
      <c r="K174" s="320"/>
    </row>
    <row r="175" spans="2:11" ht="15" customHeight="1" x14ac:dyDescent="0.3">
      <c r="B175" s="299"/>
      <c r="C175" s="279" t="s">
        <v>120</v>
      </c>
      <c r="D175" s="279"/>
      <c r="E175" s="279"/>
      <c r="F175" s="298" t="s">
        <v>1048</v>
      </c>
      <c r="G175" s="279"/>
      <c r="H175" s="279" t="s">
        <v>1115</v>
      </c>
      <c r="I175" s="279" t="s">
        <v>1116</v>
      </c>
      <c r="J175" s="279"/>
      <c r="K175" s="320"/>
    </row>
    <row r="176" spans="2:11" ht="15" customHeight="1" x14ac:dyDescent="0.3">
      <c r="B176" s="299"/>
      <c r="C176" s="279" t="s">
        <v>60</v>
      </c>
      <c r="D176" s="279"/>
      <c r="E176" s="279"/>
      <c r="F176" s="298" t="s">
        <v>1048</v>
      </c>
      <c r="G176" s="279"/>
      <c r="H176" s="279" t="s">
        <v>1117</v>
      </c>
      <c r="I176" s="279" t="s">
        <v>1118</v>
      </c>
      <c r="J176" s="279">
        <v>1</v>
      </c>
      <c r="K176" s="320"/>
    </row>
    <row r="177" spans="2:11" ht="15" customHeight="1" x14ac:dyDescent="0.3">
      <c r="B177" s="299"/>
      <c r="C177" s="279" t="s">
        <v>56</v>
      </c>
      <c r="D177" s="279"/>
      <c r="E177" s="279"/>
      <c r="F177" s="298" t="s">
        <v>1048</v>
      </c>
      <c r="G177" s="279"/>
      <c r="H177" s="279" t="s">
        <v>1119</v>
      </c>
      <c r="I177" s="279" t="s">
        <v>1050</v>
      </c>
      <c r="J177" s="279">
        <v>20</v>
      </c>
      <c r="K177" s="320"/>
    </row>
    <row r="178" spans="2:11" ht="15" customHeight="1" x14ac:dyDescent="0.3">
      <c r="B178" s="299"/>
      <c r="C178" s="279" t="s">
        <v>121</v>
      </c>
      <c r="D178" s="279"/>
      <c r="E178" s="279"/>
      <c r="F178" s="298" t="s">
        <v>1048</v>
      </c>
      <c r="G178" s="279"/>
      <c r="H178" s="279" t="s">
        <v>1120</v>
      </c>
      <c r="I178" s="279" t="s">
        <v>1050</v>
      </c>
      <c r="J178" s="279">
        <v>255</v>
      </c>
      <c r="K178" s="320"/>
    </row>
    <row r="179" spans="2:11" ht="15" customHeight="1" x14ac:dyDescent="0.3">
      <c r="B179" s="299"/>
      <c r="C179" s="279" t="s">
        <v>122</v>
      </c>
      <c r="D179" s="279"/>
      <c r="E179" s="279"/>
      <c r="F179" s="298" t="s">
        <v>1048</v>
      </c>
      <c r="G179" s="279"/>
      <c r="H179" s="279" t="s">
        <v>1013</v>
      </c>
      <c r="I179" s="279" t="s">
        <v>1050</v>
      </c>
      <c r="J179" s="279">
        <v>10</v>
      </c>
      <c r="K179" s="320"/>
    </row>
    <row r="180" spans="2:11" ht="15" customHeight="1" x14ac:dyDescent="0.3">
      <c r="B180" s="299"/>
      <c r="C180" s="279" t="s">
        <v>123</v>
      </c>
      <c r="D180" s="279"/>
      <c r="E180" s="279"/>
      <c r="F180" s="298" t="s">
        <v>1048</v>
      </c>
      <c r="G180" s="279"/>
      <c r="H180" s="279" t="s">
        <v>1121</v>
      </c>
      <c r="I180" s="279" t="s">
        <v>1082</v>
      </c>
      <c r="J180" s="279"/>
      <c r="K180" s="320"/>
    </row>
    <row r="181" spans="2:11" ht="15" customHeight="1" x14ac:dyDescent="0.3">
      <c r="B181" s="299"/>
      <c r="C181" s="279" t="s">
        <v>1122</v>
      </c>
      <c r="D181" s="279"/>
      <c r="E181" s="279"/>
      <c r="F181" s="298" t="s">
        <v>1048</v>
      </c>
      <c r="G181" s="279"/>
      <c r="H181" s="279" t="s">
        <v>1123</v>
      </c>
      <c r="I181" s="279" t="s">
        <v>1082</v>
      </c>
      <c r="J181" s="279"/>
      <c r="K181" s="320"/>
    </row>
    <row r="182" spans="2:11" ht="15" customHeight="1" x14ac:dyDescent="0.3">
      <c r="B182" s="299"/>
      <c r="C182" s="279" t="s">
        <v>1111</v>
      </c>
      <c r="D182" s="279"/>
      <c r="E182" s="279"/>
      <c r="F182" s="298" t="s">
        <v>1048</v>
      </c>
      <c r="G182" s="279"/>
      <c r="H182" s="279" t="s">
        <v>1124</v>
      </c>
      <c r="I182" s="279" t="s">
        <v>1082</v>
      </c>
      <c r="J182" s="279"/>
      <c r="K182" s="320"/>
    </row>
    <row r="183" spans="2:11" ht="15" customHeight="1" x14ac:dyDescent="0.3">
      <c r="B183" s="299"/>
      <c r="C183" s="279" t="s">
        <v>125</v>
      </c>
      <c r="D183" s="279"/>
      <c r="E183" s="279"/>
      <c r="F183" s="298" t="s">
        <v>1054</v>
      </c>
      <c r="G183" s="279"/>
      <c r="H183" s="279" t="s">
        <v>1125</v>
      </c>
      <c r="I183" s="279" t="s">
        <v>1050</v>
      </c>
      <c r="J183" s="279">
        <v>50</v>
      </c>
      <c r="K183" s="320"/>
    </row>
    <row r="184" spans="2:11" ht="15" customHeight="1" x14ac:dyDescent="0.3">
      <c r="B184" s="299"/>
      <c r="C184" s="279" t="s">
        <v>1126</v>
      </c>
      <c r="D184" s="279"/>
      <c r="E184" s="279"/>
      <c r="F184" s="298" t="s">
        <v>1054</v>
      </c>
      <c r="G184" s="279"/>
      <c r="H184" s="279" t="s">
        <v>1127</v>
      </c>
      <c r="I184" s="279" t="s">
        <v>1128</v>
      </c>
      <c r="J184" s="279"/>
      <c r="K184" s="320"/>
    </row>
    <row r="185" spans="2:11" ht="15" customHeight="1" x14ac:dyDescent="0.3">
      <c r="B185" s="299"/>
      <c r="C185" s="279" t="s">
        <v>1129</v>
      </c>
      <c r="D185" s="279"/>
      <c r="E185" s="279"/>
      <c r="F185" s="298" t="s">
        <v>1054</v>
      </c>
      <c r="G185" s="279"/>
      <c r="H185" s="279" t="s">
        <v>1130</v>
      </c>
      <c r="I185" s="279" t="s">
        <v>1128</v>
      </c>
      <c r="J185" s="279"/>
      <c r="K185" s="320"/>
    </row>
    <row r="186" spans="2:11" ht="15" customHeight="1" x14ac:dyDescent="0.3">
      <c r="B186" s="299"/>
      <c r="C186" s="279" t="s">
        <v>1131</v>
      </c>
      <c r="D186" s="279"/>
      <c r="E186" s="279"/>
      <c r="F186" s="298" t="s">
        <v>1054</v>
      </c>
      <c r="G186" s="279"/>
      <c r="H186" s="279" t="s">
        <v>1132</v>
      </c>
      <c r="I186" s="279" t="s">
        <v>1128</v>
      </c>
      <c r="J186" s="279"/>
      <c r="K186" s="320"/>
    </row>
    <row r="187" spans="2:11" ht="15" customHeight="1" x14ac:dyDescent="0.3">
      <c r="B187" s="299"/>
      <c r="C187" s="332" t="s">
        <v>1133</v>
      </c>
      <c r="D187" s="279"/>
      <c r="E187" s="279"/>
      <c r="F187" s="298" t="s">
        <v>1054</v>
      </c>
      <c r="G187" s="279"/>
      <c r="H187" s="279" t="s">
        <v>1134</v>
      </c>
      <c r="I187" s="279" t="s">
        <v>1135</v>
      </c>
      <c r="J187" s="333" t="s">
        <v>1136</v>
      </c>
      <c r="K187" s="320"/>
    </row>
    <row r="188" spans="2:11" ht="15" customHeight="1" x14ac:dyDescent="0.3">
      <c r="B188" s="299"/>
      <c r="C188" s="284" t="s">
        <v>45</v>
      </c>
      <c r="D188" s="279"/>
      <c r="E188" s="279"/>
      <c r="F188" s="298" t="s">
        <v>1048</v>
      </c>
      <c r="G188" s="279"/>
      <c r="H188" s="276" t="s">
        <v>1137</v>
      </c>
      <c r="I188" s="279" t="s">
        <v>1138</v>
      </c>
      <c r="J188" s="279"/>
      <c r="K188" s="320"/>
    </row>
    <row r="189" spans="2:11" ht="15" customHeight="1" x14ac:dyDescent="0.3">
      <c r="B189" s="299"/>
      <c r="C189" s="284" t="s">
        <v>1139</v>
      </c>
      <c r="D189" s="279"/>
      <c r="E189" s="279"/>
      <c r="F189" s="298" t="s">
        <v>1048</v>
      </c>
      <c r="G189" s="279"/>
      <c r="H189" s="279" t="s">
        <v>1140</v>
      </c>
      <c r="I189" s="279" t="s">
        <v>1082</v>
      </c>
      <c r="J189" s="279"/>
      <c r="K189" s="320"/>
    </row>
    <row r="190" spans="2:11" ht="15" customHeight="1" x14ac:dyDescent="0.3">
      <c r="B190" s="299"/>
      <c r="C190" s="284" t="s">
        <v>1141</v>
      </c>
      <c r="D190" s="279"/>
      <c r="E190" s="279"/>
      <c r="F190" s="298" t="s">
        <v>1048</v>
      </c>
      <c r="G190" s="279"/>
      <c r="H190" s="279" t="s">
        <v>1142</v>
      </c>
      <c r="I190" s="279" t="s">
        <v>1082</v>
      </c>
      <c r="J190" s="279"/>
      <c r="K190" s="320"/>
    </row>
    <row r="191" spans="2:11" ht="15" customHeight="1" x14ac:dyDescent="0.3">
      <c r="B191" s="299"/>
      <c r="C191" s="284" t="s">
        <v>1143</v>
      </c>
      <c r="D191" s="279"/>
      <c r="E191" s="279"/>
      <c r="F191" s="298" t="s">
        <v>1054</v>
      </c>
      <c r="G191" s="279"/>
      <c r="H191" s="279" t="s">
        <v>1144</v>
      </c>
      <c r="I191" s="279" t="s">
        <v>1082</v>
      </c>
      <c r="J191" s="279"/>
      <c r="K191" s="320"/>
    </row>
    <row r="192" spans="2:11" ht="15" customHeight="1" x14ac:dyDescent="0.3">
      <c r="B192" s="326"/>
      <c r="C192" s="334"/>
      <c r="D192" s="308"/>
      <c r="E192" s="308"/>
      <c r="F192" s="308"/>
      <c r="G192" s="308"/>
      <c r="H192" s="308"/>
      <c r="I192" s="308"/>
      <c r="J192" s="308"/>
      <c r="K192" s="327"/>
    </row>
    <row r="193" spans="2:11" ht="18.75" customHeight="1" x14ac:dyDescent="0.3">
      <c r="B193" s="276"/>
      <c r="C193" s="279"/>
      <c r="D193" s="279"/>
      <c r="E193" s="279"/>
      <c r="F193" s="298"/>
      <c r="G193" s="279"/>
      <c r="H193" s="279"/>
      <c r="I193" s="279"/>
      <c r="J193" s="279"/>
      <c r="K193" s="276"/>
    </row>
    <row r="194" spans="2:11" ht="18.75" customHeight="1" x14ac:dyDescent="0.3">
      <c r="B194" s="276"/>
      <c r="C194" s="279"/>
      <c r="D194" s="279"/>
      <c r="E194" s="279"/>
      <c r="F194" s="298"/>
      <c r="G194" s="279"/>
      <c r="H194" s="279"/>
      <c r="I194" s="279"/>
      <c r="J194" s="279"/>
      <c r="K194" s="276"/>
    </row>
    <row r="195" spans="2:11" ht="18.75" customHeight="1" x14ac:dyDescent="0.3">
      <c r="B195" s="285"/>
      <c r="C195" s="285"/>
      <c r="D195" s="285"/>
      <c r="E195" s="285"/>
      <c r="F195" s="285"/>
      <c r="G195" s="285"/>
      <c r="H195" s="285"/>
      <c r="I195" s="285"/>
      <c r="J195" s="285"/>
      <c r="K195" s="285"/>
    </row>
    <row r="196" spans="2:11" x14ac:dyDescent="0.3">
      <c r="B196" s="266"/>
      <c r="C196" s="267"/>
      <c r="D196" s="267"/>
      <c r="E196" s="267"/>
      <c r="F196" s="267"/>
      <c r="G196" s="267"/>
      <c r="H196" s="267"/>
      <c r="I196" s="267"/>
      <c r="J196" s="267"/>
      <c r="K196" s="268"/>
    </row>
    <row r="197" spans="2:11" ht="21" x14ac:dyDescent="0.3">
      <c r="B197" s="269"/>
      <c r="C197" s="393" t="s">
        <v>1145</v>
      </c>
      <c r="D197" s="393"/>
      <c r="E197" s="393"/>
      <c r="F197" s="393"/>
      <c r="G197" s="393"/>
      <c r="H197" s="393"/>
      <c r="I197" s="393"/>
      <c r="J197" s="393"/>
      <c r="K197" s="270"/>
    </row>
    <row r="198" spans="2:11" ht="25.5" customHeight="1" x14ac:dyDescent="0.3">
      <c r="B198" s="269"/>
      <c r="C198" s="335" t="s">
        <v>1146</v>
      </c>
      <c r="D198" s="335"/>
      <c r="E198" s="335"/>
      <c r="F198" s="335" t="s">
        <v>1147</v>
      </c>
      <c r="G198" s="336"/>
      <c r="H198" s="398" t="s">
        <v>1148</v>
      </c>
      <c r="I198" s="398"/>
      <c r="J198" s="398"/>
      <c r="K198" s="270"/>
    </row>
    <row r="199" spans="2:11" ht="5.25" customHeight="1" x14ac:dyDescent="0.3">
      <c r="B199" s="299"/>
      <c r="C199" s="296"/>
      <c r="D199" s="296"/>
      <c r="E199" s="296"/>
      <c r="F199" s="296"/>
      <c r="G199" s="279"/>
      <c r="H199" s="296"/>
      <c r="I199" s="296"/>
      <c r="J199" s="296"/>
      <c r="K199" s="320"/>
    </row>
    <row r="200" spans="2:11" ht="15" customHeight="1" x14ac:dyDescent="0.3">
      <c r="B200" s="299"/>
      <c r="C200" s="279" t="s">
        <v>1138</v>
      </c>
      <c r="D200" s="279"/>
      <c r="E200" s="279"/>
      <c r="F200" s="298" t="s">
        <v>46</v>
      </c>
      <c r="G200" s="279"/>
      <c r="H200" s="399" t="s">
        <v>1149</v>
      </c>
      <c r="I200" s="399"/>
      <c r="J200" s="399"/>
      <c r="K200" s="320"/>
    </row>
    <row r="201" spans="2:11" ht="15" customHeight="1" x14ac:dyDescent="0.3">
      <c r="B201" s="299"/>
      <c r="C201" s="305"/>
      <c r="D201" s="279"/>
      <c r="E201" s="279"/>
      <c r="F201" s="298" t="s">
        <v>47</v>
      </c>
      <c r="G201" s="279"/>
      <c r="H201" s="399" t="s">
        <v>1150</v>
      </c>
      <c r="I201" s="399"/>
      <c r="J201" s="399"/>
      <c r="K201" s="320"/>
    </row>
    <row r="202" spans="2:11" ht="15" customHeight="1" x14ac:dyDescent="0.3">
      <c r="B202" s="299"/>
      <c r="C202" s="305"/>
      <c r="D202" s="279"/>
      <c r="E202" s="279"/>
      <c r="F202" s="298" t="s">
        <v>50</v>
      </c>
      <c r="G202" s="279"/>
      <c r="H202" s="399" t="s">
        <v>1151</v>
      </c>
      <c r="I202" s="399"/>
      <c r="J202" s="399"/>
      <c r="K202" s="320"/>
    </row>
    <row r="203" spans="2:11" ht="15" customHeight="1" x14ac:dyDescent="0.3">
      <c r="B203" s="299"/>
      <c r="C203" s="279"/>
      <c r="D203" s="279"/>
      <c r="E203" s="279"/>
      <c r="F203" s="298" t="s">
        <v>48</v>
      </c>
      <c r="G203" s="279"/>
      <c r="H203" s="399" t="s">
        <v>1152</v>
      </c>
      <c r="I203" s="399"/>
      <c r="J203" s="399"/>
      <c r="K203" s="320"/>
    </row>
    <row r="204" spans="2:11" ht="15" customHeight="1" x14ac:dyDescent="0.3">
      <c r="B204" s="299"/>
      <c r="C204" s="279"/>
      <c r="D204" s="279"/>
      <c r="E204" s="279"/>
      <c r="F204" s="298" t="s">
        <v>49</v>
      </c>
      <c r="G204" s="279"/>
      <c r="H204" s="399" t="s">
        <v>1153</v>
      </c>
      <c r="I204" s="399"/>
      <c r="J204" s="399"/>
      <c r="K204" s="320"/>
    </row>
    <row r="205" spans="2:11" ht="15" customHeight="1" x14ac:dyDescent="0.3">
      <c r="B205" s="299"/>
      <c r="C205" s="279"/>
      <c r="D205" s="279"/>
      <c r="E205" s="279"/>
      <c r="F205" s="298"/>
      <c r="G205" s="279"/>
      <c r="H205" s="279"/>
      <c r="I205" s="279"/>
      <c r="J205" s="279"/>
      <c r="K205" s="320"/>
    </row>
    <row r="206" spans="2:11" ht="15" customHeight="1" x14ac:dyDescent="0.3">
      <c r="B206" s="299"/>
      <c r="C206" s="279" t="s">
        <v>1094</v>
      </c>
      <c r="D206" s="279"/>
      <c r="E206" s="279"/>
      <c r="F206" s="298" t="s">
        <v>79</v>
      </c>
      <c r="G206" s="279"/>
      <c r="H206" s="399" t="s">
        <v>1154</v>
      </c>
      <c r="I206" s="399"/>
      <c r="J206" s="399"/>
      <c r="K206" s="320"/>
    </row>
    <row r="207" spans="2:11" ht="15" customHeight="1" x14ac:dyDescent="0.3">
      <c r="B207" s="299"/>
      <c r="C207" s="305"/>
      <c r="D207" s="279"/>
      <c r="E207" s="279"/>
      <c r="F207" s="298" t="s">
        <v>992</v>
      </c>
      <c r="G207" s="279"/>
      <c r="H207" s="399" t="s">
        <v>993</v>
      </c>
      <c r="I207" s="399"/>
      <c r="J207" s="399"/>
      <c r="K207" s="320"/>
    </row>
    <row r="208" spans="2:11" ht="15" customHeight="1" x14ac:dyDescent="0.3">
      <c r="B208" s="299"/>
      <c r="C208" s="279"/>
      <c r="D208" s="279"/>
      <c r="E208" s="279"/>
      <c r="F208" s="298" t="s">
        <v>990</v>
      </c>
      <c r="G208" s="279"/>
      <c r="H208" s="399" t="s">
        <v>1155</v>
      </c>
      <c r="I208" s="399"/>
      <c r="J208" s="399"/>
      <c r="K208" s="320"/>
    </row>
    <row r="209" spans="2:11" ht="15" customHeight="1" x14ac:dyDescent="0.3">
      <c r="B209" s="337"/>
      <c r="C209" s="305"/>
      <c r="D209" s="305"/>
      <c r="E209" s="305"/>
      <c r="F209" s="298" t="s">
        <v>994</v>
      </c>
      <c r="G209" s="284"/>
      <c r="H209" s="397" t="s">
        <v>995</v>
      </c>
      <c r="I209" s="397"/>
      <c r="J209" s="397"/>
      <c r="K209" s="338"/>
    </row>
    <row r="210" spans="2:11" ht="15" customHeight="1" x14ac:dyDescent="0.3">
      <c r="B210" s="337"/>
      <c r="C210" s="305"/>
      <c r="D210" s="305"/>
      <c r="E210" s="305"/>
      <c r="F210" s="298" t="s">
        <v>996</v>
      </c>
      <c r="G210" s="284"/>
      <c r="H210" s="397" t="s">
        <v>1156</v>
      </c>
      <c r="I210" s="397"/>
      <c r="J210" s="397"/>
      <c r="K210" s="338"/>
    </row>
    <row r="211" spans="2:11" ht="15" customHeight="1" x14ac:dyDescent="0.3">
      <c r="B211" s="337"/>
      <c r="C211" s="305"/>
      <c r="D211" s="305"/>
      <c r="E211" s="305"/>
      <c r="F211" s="339"/>
      <c r="G211" s="284"/>
      <c r="H211" s="340"/>
      <c r="I211" s="340"/>
      <c r="J211" s="340"/>
      <c r="K211" s="338"/>
    </row>
    <row r="212" spans="2:11" ht="15" customHeight="1" x14ac:dyDescent="0.3">
      <c r="B212" s="337"/>
      <c r="C212" s="279" t="s">
        <v>1118</v>
      </c>
      <c r="D212" s="305"/>
      <c r="E212" s="305"/>
      <c r="F212" s="298">
        <v>1</v>
      </c>
      <c r="G212" s="284"/>
      <c r="H212" s="397" t="s">
        <v>1157</v>
      </c>
      <c r="I212" s="397"/>
      <c r="J212" s="397"/>
      <c r="K212" s="338"/>
    </row>
    <row r="213" spans="2:11" ht="15" customHeight="1" x14ac:dyDescent="0.3">
      <c r="B213" s="337"/>
      <c r="C213" s="305"/>
      <c r="D213" s="305"/>
      <c r="E213" s="305"/>
      <c r="F213" s="298">
        <v>2</v>
      </c>
      <c r="G213" s="284"/>
      <c r="H213" s="397" t="s">
        <v>1158</v>
      </c>
      <c r="I213" s="397"/>
      <c r="J213" s="397"/>
      <c r="K213" s="338"/>
    </row>
    <row r="214" spans="2:11" ht="15" customHeight="1" x14ac:dyDescent="0.3">
      <c r="B214" s="337"/>
      <c r="C214" s="305"/>
      <c r="D214" s="305"/>
      <c r="E214" s="305"/>
      <c r="F214" s="298">
        <v>3</v>
      </c>
      <c r="G214" s="284"/>
      <c r="H214" s="397" t="s">
        <v>1159</v>
      </c>
      <c r="I214" s="397"/>
      <c r="J214" s="397"/>
      <c r="K214" s="338"/>
    </row>
    <row r="215" spans="2:11" ht="15" customHeight="1" x14ac:dyDescent="0.3">
      <c r="B215" s="337"/>
      <c r="C215" s="305"/>
      <c r="D215" s="305"/>
      <c r="E215" s="305"/>
      <c r="F215" s="298">
        <v>4</v>
      </c>
      <c r="G215" s="284"/>
      <c r="H215" s="397" t="s">
        <v>1160</v>
      </c>
      <c r="I215" s="397"/>
      <c r="J215" s="397"/>
      <c r="K215" s="338"/>
    </row>
    <row r="216" spans="2:11" ht="12.75" customHeight="1" x14ac:dyDescent="0.3">
      <c r="B216" s="341"/>
      <c r="C216" s="342"/>
      <c r="D216" s="342"/>
      <c r="E216" s="342"/>
      <c r="F216" s="342"/>
      <c r="G216" s="342"/>
      <c r="H216" s="342"/>
      <c r="I216" s="342"/>
      <c r="J216" s="342"/>
      <c r="K216" s="343"/>
    </row>
  </sheetData>
  <mergeCells count="77">
    <mergeCell ref="H210:J210"/>
    <mergeCell ref="H212:J212"/>
    <mergeCell ref="H213:J213"/>
    <mergeCell ref="H214:J214"/>
    <mergeCell ref="H215:J215"/>
    <mergeCell ref="H209:J209"/>
    <mergeCell ref="C163:J163"/>
    <mergeCell ref="C197:J197"/>
    <mergeCell ref="H198:J198"/>
    <mergeCell ref="H200:J200"/>
    <mergeCell ref="H201:J201"/>
    <mergeCell ref="H202:J202"/>
    <mergeCell ref="H203:J203"/>
    <mergeCell ref="H204:J204"/>
    <mergeCell ref="H206:J206"/>
    <mergeCell ref="H207:J207"/>
    <mergeCell ref="H208:J208"/>
    <mergeCell ref="C145:J145"/>
    <mergeCell ref="D60:J60"/>
    <mergeCell ref="D61:J61"/>
    <mergeCell ref="D63:J63"/>
    <mergeCell ref="D64:J64"/>
    <mergeCell ref="D65:J65"/>
    <mergeCell ref="D66:J66"/>
    <mergeCell ref="D67:J67"/>
    <mergeCell ref="D68:J68"/>
    <mergeCell ref="C73:J73"/>
    <mergeCell ref="C100:J100"/>
    <mergeCell ref="C120:J120"/>
    <mergeCell ref="D59:J59"/>
    <mergeCell ref="E46:J46"/>
    <mergeCell ref="E47:J47"/>
    <mergeCell ref="E48:J48"/>
    <mergeCell ref="D49:J49"/>
    <mergeCell ref="C50:J50"/>
    <mergeCell ref="C52:J52"/>
    <mergeCell ref="C53:J53"/>
    <mergeCell ref="C55:J55"/>
    <mergeCell ref="D56:J56"/>
    <mergeCell ref="D57:J57"/>
    <mergeCell ref="D58:J58"/>
    <mergeCell ref="D45:J45"/>
    <mergeCell ref="D33:J33"/>
    <mergeCell ref="G34:J34"/>
    <mergeCell ref="G35:J35"/>
    <mergeCell ref="G36:J36"/>
    <mergeCell ref="G37:J37"/>
    <mergeCell ref="G38:J38"/>
    <mergeCell ref="G39:J39"/>
    <mergeCell ref="G40:J40"/>
    <mergeCell ref="G41:J41"/>
    <mergeCell ref="G42:J42"/>
    <mergeCell ref="G43:J43"/>
    <mergeCell ref="D32:J32"/>
    <mergeCell ref="F18:J18"/>
    <mergeCell ref="F19:J19"/>
    <mergeCell ref="F20:J20"/>
    <mergeCell ref="F21:J21"/>
    <mergeCell ref="C23:J23"/>
    <mergeCell ref="C24:J24"/>
    <mergeCell ref="D25:J25"/>
    <mergeCell ref="D26:J26"/>
    <mergeCell ref="D28:J28"/>
    <mergeCell ref="D29:J29"/>
    <mergeCell ref="D31:J31"/>
    <mergeCell ref="F17:J17"/>
    <mergeCell ref="C3:J3"/>
    <mergeCell ref="C4:J4"/>
    <mergeCell ref="C6:J6"/>
    <mergeCell ref="C7:J7"/>
    <mergeCell ref="C9:J9"/>
    <mergeCell ref="D10:J10"/>
    <mergeCell ref="D11:J11"/>
    <mergeCell ref="D13:J13"/>
    <mergeCell ref="D14:J14"/>
    <mergeCell ref="D15:J15"/>
    <mergeCell ref="F16:J16"/>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01 - Architektonická a st...</vt:lpstr>
      <vt:lpstr>02 - Zdravotní instalace ...</vt:lpstr>
      <vt:lpstr>03 - Silnoproudá a slabop...</vt:lpstr>
      <vt:lpstr>VRN - Vedlejší rozpočtové...</vt:lpstr>
      <vt:lpstr>Pokyny pro vyplnění</vt:lpstr>
      <vt:lpstr>'01 - Architektonická a st...'!Názvy_tisku</vt:lpstr>
      <vt:lpstr>'02 - Zdravotní instalace ...'!Názvy_tisku</vt:lpstr>
      <vt:lpstr>'03 - Silnoproudá a slabop...'!Názvy_tisku</vt:lpstr>
      <vt:lpstr>'Rekapitulace stavby'!Názvy_tisku</vt:lpstr>
      <vt:lpstr>'VRN - Vedlejší rozpočtové...'!Názvy_tisku</vt:lpstr>
      <vt:lpstr>'01 - Architektonická a st...'!Oblast_tisku</vt:lpstr>
      <vt:lpstr>'02 - Zdravotní instalace ...'!Oblast_tisku</vt:lpstr>
      <vt:lpstr>'03 - Silnoproudá a slabop...'!Oblast_tisku</vt:lpstr>
      <vt:lpstr>'Pokyny pro vyplnění'!Oblast_tisku</vt:lpstr>
      <vt:lpstr>'Rekapitulace stavby'!Oblast_tisku</vt:lpstr>
      <vt:lpstr>'VRN - Vedlejší rozpočtové...'!Oblast_tisku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Hynčíková Blanka Ing.</dc:creator>
  <cp:lastModifiedBy>Hynčíková Blanka Ing.</cp:lastModifiedBy>
  <dcterms:created xsi:type="dcterms:W3CDTF">2017-01-03T22:08:50Z</dcterms:created>
  <dcterms:modified xsi:type="dcterms:W3CDTF">2017-01-04T10:07:40Z</dcterms:modified>
</cp:coreProperties>
</file>