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28155" windowHeight="14055" activeTab="0"/>
  </bookViews>
  <sheets>
    <sheet name="Krycí list" sheetId="1" r:id="rId1"/>
    <sheet name="Rekapitulace" sheetId="2" r:id="rId2"/>
    <sheet name="Položky" sheetId="3" r:id="rId3"/>
    <sheet name="ZTI" sheetId="4" r:id="rId4"/>
    <sheet name="ÚT" sheetId="5" r:id="rId5"/>
    <sheet name="Silnoproud" sheetId="6" r:id="rId6"/>
    <sheet name="Svítidla" sheetId="7" r:id="rId7"/>
  </sheets>
  <externalReferences>
    <externalReference r:id="rId10"/>
  </externalReferences>
  <definedNames>
    <definedName name="cisloobjektu" localSheetId="5">'[1]Krycí list'!$A$4</definedName>
    <definedName name="cisloobjektu" localSheetId="6">'[1]Krycí list'!$A$4</definedName>
    <definedName name="cisloobjektu" localSheetId="4">'[1]Krycí list'!$A$4</definedName>
    <definedName name="cisloobjektu" localSheetId="3">'[1]Krycí list'!$A$4</definedName>
    <definedName name="cisloobjektu">'Krycí list'!$A$4</definedName>
    <definedName name="cislostavby" localSheetId="5">'[1]Krycí list'!$A$6</definedName>
    <definedName name="cislostavby" localSheetId="6">'[1]Krycí list'!$A$6</definedName>
    <definedName name="cislostavby" localSheetId="4">'[1]Krycí list'!$A$6</definedName>
    <definedName name="cislostavby" localSheetId="3">'[1]Krycí list'!$A$6</definedName>
    <definedName name="cislostavby">'Krycí list'!$A$6</definedName>
    <definedName name="Datum">'Krycí list'!$B$26</definedName>
    <definedName name="Dil">'Rekapitulace'!$A$6</definedName>
    <definedName name="Dodavka" localSheetId="5">'[1]Rekapitulace'!$G$38</definedName>
    <definedName name="Dodavka" localSheetId="6">'[1]Rekapitulace'!$G$38</definedName>
    <definedName name="Dodavka" localSheetId="4">'[1]Rekapitulace'!$G$38</definedName>
    <definedName name="Dodavka" localSheetId="3">'[1]Rekapitulace'!$G$38</definedName>
    <definedName name="Dodavka">'Rekapitulace'!$G$31</definedName>
    <definedName name="Dodavka0" localSheetId="5">'Silnoproud'!#REF!</definedName>
    <definedName name="Dodavka0" localSheetId="6">'Svítidla'!#REF!</definedName>
    <definedName name="Dodavka0" localSheetId="4">'ÚT'!#REF!</definedName>
    <definedName name="Dodavka0" localSheetId="3">'ZTI'!#REF!</definedName>
    <definedName name="Dodavka0">'Položky'!#REF!</definedName>
    <definedName name="HSV" localSheetId="5">'[1]Rekapitulace'!$E$38</definedName>
    <definedName name="HSV" localSheetId="6">'[1]Rekapitulace'!$E$38</definedName>
    <definedName name="HSV" localSheetId="4">'[1]Rekapitulace'!$E$38</definedName>
    <definedName name="HSV" localSheetId="3">'[1]Rekapitulace'!$E$38</definedName>
    <definedName name="HSV">'Rekapitulace'!$E$31</definedName>
    <definedName name="HSV0" localSheetId="5">'Silnoproud'!#REF!</definedName>
    <definedName name="HSV0" localSheetId="6">'Svítidla'!#REF!</definedName>
    <definedName name="HSV0" localSheetId="4">'ÚT'!#REF!</definedName>
    <definedName name="HSV0" localSheetId="3">'ZTI'!#REF!</definedName>
    <definedName name="HSV0">'Položky'!#REF!</definedName>
    <definedName name="HZS" localSheetId="5">'[1]Rekapitulace'!$I$38</definedName>
    <definedName name="HZS" localSheetId="6">'[1]Rekapitulace'!$I$38</definedName>
    <definedName name="HZS" localSheetId="4">'[1]Rekapitulace'!$I$38</definedName>
    <definedName name="HZS" localSheetId="3">'[1]Rekapitulace'!$I$38</definedName>
    <definedName name="HZS">'Rekapitulace'!$I$31</definedName>
    <definedName name="HZS0" localSheetId="5">'Silnoproud'!#REF!</definedName>
    <definedName name="HZS0" localSheetId="6">'Svítidla'!#REF!</definedName>
    <definedName name="HZS0" localSheetId="4">'ÚT'!#REF!</definedName>
    <definedName name="HZS0" localSheetId="3">'ZTI'!#REF!</definedName>
    <definedName name="HZS0">'Položky'!#REF!</definedName>
    <definedName name="JKSO">'Krycí list'!$F$4</definedName>
    <definedName name="MJ">'Krycí list'!$G$4</definedName>
    <definedName name="Mont" localSheetId="5">'[1]Rekapitulace'!$H$38</definedName>
    <definedName name="Mont" localSheetId="6">'[1]Rekapitulace'!$H$38</definedName>
    <definedName name="Mont" localSheetId="4">'[1]Rekapitulace'!$H$38</definedName>
    <definedName name="Mont" localSheetId="3">'[1]Rekapitulace'!$H$38</definedName>
    <definedName name="Mont">'Rekapitulace'!$H$31</definedName>
    <definedName name="Montaz0" localSheetId="5">'Silnoproud'!#REF!</definedName>
    <definedName name="Montaz0" localSheetId="6">'Svítidla'!#REF!</definedName>
    <definedName name="Montaz0" localSheetId="4">'ÚT'!#REF!</definedName>
    <definedName name="Montaz0" localSheetId="3">'ZTI'!#REF!</definedName>
    <definedName name="Montaz0">'Položky'!#REF!</definedName>
    <definedName name="NazevDilu">'Rekapitulace'!$B$6</definedName>
    <definedName name="nazevobjektu" localSheetId="5">'[1]Krycí list'!$C$4</definedName>
    <definedName name="nazevobjektu" localSheetId="6">'[1]Krycí list'!$C$4</definedName>
    <definedName name="nazevobjektu" localSheetId="4">'[1]Krycí list'!$C$4</definedName>
    <definedName name="nazevobjektu" localSheetId="3">'[1]Krycí list'!$C$4</definedName>
    <definedName name="nazevobjektu">'Krycí list'!$C$4</definedName>
    <definedName name="nazevstavby" localSheetId="5">'[1]Krycí list'!$C$6</definedName>
    <definedName name="nazevstavby" localSheetId="6">'[1]Krycí list'!$C$6</definedName>
    <definedName name="nazevstavby" localSheetId="4">'[1]Krycí list'!$C$6</definedName>
    <definedName name="nazevstavby" localSheetId="3">'[1]Krycí list'!$C$6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_xlnm.Print_Titles" localSheetId="5">'Silnoproud'!$1:$6</definedName>
    <definedName name="_xlnm.Print_Titles" localSheetId="6">'Svítidla'!$1:$6</definedName>
    <definedName name="_xlnm.Print_Titles" localSheetId="4">'ÚT'!$1:$6</definedName>
    <definedName name="_xlnm.Print_Titles" localSheetId="3">'ZTI'!$1:$6</definedName>
    <definedName name="Objednatel">'Krycí list'!$C$8</definedName>
    <definedName name="_xlnm.Print_Area" localSheetId="0">'Krycí list'!$A$1:$G$45</definedName>
    <definedName name="_xlnm.Print_Area" localSheetId="2">'Položky'!$A$1:$K$178</definedName>
    <definedName name="_xlnm.Print_Area" localSheetId="1">'Rekapitulace'!$A$1:$I$40</definedName>
    <definedName name="_xlnm.Print_Area" localSheetId="5">'Silnoproud'!$A$1:$K$93</definedName>
    <definedName name="_xlnm.Print_Area" localSheetId="6">'Svítidla'!$A$1:$K$15</definedName>
    <definedName name="_xlnm.Print_Area" localSheetId="4">'ÚT'!$A$1:$K$21</definedName>
    <definedName name="_xlnm.Print_Area" localSheetId="3">'ZTI'!$A$1:$K$60</definedName>
    <definedName name="PocetMJ" localSheetId="5">'[1]Krycí list'!$G$7</definedName>
    <definedName name="PocetMJ" localSheetId="6">'[1]Krycí list'!$G$7</definedName>
    <definedName name="PocetMJ" localSheetId="4">'[1]Krycí list'!$G$7</definedName>
    <definedName name="PocetMJ" localSheetId="3">'[1]Krycí list'!$G$7</definedName>
    <definedName name="PocetMJ">'Krycí list'!$G$7</definedName>
    <definedName name="Poznamka">'Krycí list'!$B$37</definedName>
    <definedName name="Projektant">'Krycí list'!$C$7</definedName>
    <definedName name="PSV" localSheetId="5">'[1]Rekapitulace'!$F$38</definedName>
    <definedName name="PSV" localSheetId="6">'[1]Rekapitulace'!$F$38</definedName>
    <definedName name="PSV" localSheetId="4">'[1]Rekapitulace'!$F$38</definedName>
    <definedName name="PSV" localSheetId="3">'[1]Rekapitulace'!$F$38</definedName>
    <definedName name="PSV">'Rekapitulace'!$F$31</definedName>
    <definedName name="PSV0" localSheetId="5">'Silnoproud'!#REF!</definedName>
    <definedName name="PSV0" localSheetId="6">'Svítidla'!#REF!</definedName>
    <definedName name="PSV0" localSheetId="4">'ÚT'!#REF!</definedName>
    <definedName name="PSV0" localSheetId="3">'ZTI'!#REF!</definedName>
    <definedName name="PSV0">'Položky'!#REF!</definedName>
    <definedName name="SloupecCC" localSheetId="5">'Silnoproud'!$G$6</definedName>
    <definedName name="SloupecCC" localSheetId="6">'Svítidla'!$G$6</definedName>
    <definedName name="SloupecCC" localSheetId="4">'ÚT'!$G$6</definedName>
    <definedName name="SloupecCC" localSheetId="3">'ZTI'!$G$6</definedName>
    <definedName name="SloupecCC">'Položky'!$G$6</definedName>
    <definedName name="SloupecCisloPol" localSheetId="5">'Silnoproud'!$B$6</definedName>
    <definedName name="SloupecCisloPol" localSheetId="6">'Svítidla'!$B$6</definedName>
    <definedName name="SloupecCisloPol" localSheetId="4">'ÚT'!$B$6</definedName>
    <definedName name="SloupecCisloPol" localSheetId="3">'ZTI'!$B$6</definedName>
    <definedName name="SloupecCisloPol">'Položky'!$B$6</definedName>
    <definedName name="SloupecCH" localSheetId="5">'Silnoproud'!$I$6</definedName>
    <definedName name="SloupecCH" localSheetId="6">'Svítidla'!$I$6</definedName>
    <definedName name="SloupecCH" localSheetId="4">'ÚT'!$I$6</definedName>
    <definedName name="SloupecCH" localSheetId="3">'ZTI'!$I$6</definedName>
    <definedName name="SloupecCH">'Položky'!$I$6</definedName>
    <definedName name="SloupecJC" localSheetId="5">'Silnoproud'!$F$6</definedName>
    <definedName name="SloupecJC" localSheetId="6">'Svítidla'!$F$6</definedName>
    <definedName name="SloupecJC" localSheetId="4">'ÚT'!$F$6</definedName>
    <definedName name="SloupecJC" localSheetId="3">'ZTI'!$F$6</definedName>
    <definedName name="SloupecJC">'Položky'!$F$6</definedName>
    <definedName name="SloupecJH" localSheetId="5">'Silnoproud'!$H$6</definedName>
    <definedName name="SloupecJH" localSheetId="6">'Svítidla'!$H$6</definedName>
    <definedName name="SloupecJH" localSheetId="4">'ÚT'!$H$6</definedName>
    <definedName name="SloupecJH" localSheetId="3">'ZTI'!$H$6</definedName>
    <definedName name="SloupecJH">'Položky'!$H$6</definedName>
    <definedName name="SloupecMJ" localSheetId="5">'Silnoproud'!$D$6</definedName>
    <definedName name="SloupecMJ" localSheetId="6">'Svítidla'!$D$6</definedName>
    <definedName name="SloupecMJ" localSheetId="4">'ÚT'!$D$6</definedName>
    <definedName name="SloupecMJ" localSheetId="3">'ZTI'!$D$6</definedName>
    <definedName name="SloupecMJ">'Položky'!$D$6</definedName>
    <definedName name="SloupecMnozstvi" localSheetId="5">'Silnoproud'!$E$6</definedName>
    <definedName name="SloupecMnozstvi" localSheetId="6">'Svítidla'!$E$6</definedName>
    <definedName name="SloupecMnozstvi" localSheetId="4">'ÚT'!$E$6</definedName>
    <definedName name="SloupecMnozstvi" localSheetId="3">'ZTI'!$E$6</definedName>
    <definedName name="SloupecMnozstvi">'Položky'!$E$6</definedName>
    <definedName name="SloupecNazPol" localSheetId="5">'Silnoproud'!$C$6</definedName>
    <definedName name="SloupecNazPol" localSheetId="6">'Svítidla'!$C$6</definedName>
    <definedName name="SloupecNazPol" localSheetId="4">'ÚT'!$C$6</definedName>
    <definedName name="SloupecNazPol" localSheetId="3">'ZTI'!$C$6</definedName>
    <definedName name="SloupecNazPol">'Položky'!$C$6</definedName>
    <definedName name="SloupecPC" localSheetId="5">'Silnoproud'!$A$6</definedName>
    <definedName name="SloupecPC" localSheetId="6">'Svítidla'!$A$6</definedName>
    <definedName name="SloupecPC" localSheetId="4">'ÚT'!$A$6</definedName>
    <definedName name="SloupecPC" localSheetId="3">'ZTI'!$A$6</definedName>
    <definedName name="SloupecPC">'Položky'!$A$6</definedName>
    <definedName name="solver_lin" localSheetId="2" hidden="1">0</definedName>
    <definedName name="solver_lin" localSheetId="5" hidden="1">0</definedName>
    <definedName name="solver_lin" localSheetId="6" hidden="1">0</definedName>
    <definedName name="solver_lin" localSheetId="4" hidden="1">0</definedName>
    <definedName name="solver_lin" localSheetId="3" hidden="1">0</definedName>
    <definedName name="solver_num" localSheetId="2" hidden="1">0</definedName>
    <definedName name="solver_num" localSheetId="5" hidden="1">0</definedName>
    <definedName name="solver_num" localSheetId="6" hidden="1">0</definedName>
    <definedName name="solver_num" localSheetId="4" hidden="1">0</definedName>
    <definedName name="solver_num" localSheetId="3" hidden="1">0</definedName>
    <definedName name="solver_opt" localSheetId="2" hidden="1">'Položky'!#REF!</definedName>
    <definedName name="solver_opt" localSheetId="5" hidden="1">'Silnoproud'!#REF!</definedName>
    <definedName name="solver_opt" localSheetId="6" hidden="1">'Svítidla'!#REF!</definedName>
    <definedName name="solver_opt" localSheetId="4" hidden="1">'ÚT'!#REF!</definedName>
    <definedName name="solver_opt" localSheetId="3" hidden="1">'ZTI'!#REF!</definedName>
    <definedName name="solver_typ" localSheetId="2" hidden="1">1</definedName>
    <definedName name="solver_typ" localSheetId="5" hidden="1">1</definedName>
    <definedName name="solver_typ" localSheetId="6" hidden="1">1</definedName>
    <definedName name="solver_typ" localSheetId="4" hidden="1">1</definedName>
    <definedName name="solver_typ" localSheetId="3" hidden="1">1</definedName>
    <definedName name="solver_val" localSheetId="2" hidden="1">0</definedName>
    <definedName name="solver_val" localSheetId="5" hidden="1">0</definedName>
    <definedName name="solver_val" localSheetId="6" hidden="1">0</definedName>
    <definedName name="solver_val" localSheetId="4" hidden="1">0</definedName>
    <definedName name="solver_val" localSheetId="3" hidden="1">0</definedName>
    <definedName name="Typ" localSheetId="5">'Silnoproud'!#REF!</definedName>
    <definedName name="Typ" localSheetId="6">'Svítidla'!#REF!</definedName>
    <definedName name="Typ" localSheetId="4">'ÚT'!#REF!</definedName>
    <definedName name="Typ" localSheetId="3">'ZTI'!#REF!</definedName>
    <definedName name="Typ">'Položky'!#REF!</definedName>
    <definedName name="VRN" localSheetId="5">'[1]Rekapitulace'!$H$46</definedName>
    <definedName name="VRN" localSheetId="6">'[1]Rekapitulace'!$H$46</definedName>
    <definedName name="VRN" localSheetId="4">'[1]Rekapitulace'!$H$46</definedName>
    <definedName name="VRN" localSheetId="3">'[1]Rekapitulace'!$H$46</definedName>
    <definedName name="VRN">'Rekapitulace'!$H$39</definedName>
    <definedName name="VRNKc" localSheetId="5">'[1]Rekapitulace'!#REF!</definedName>
    <definedName name="VRNKc" localSheetId="6">'[1]Rekapitulace'!#REF!</definedName>
    <definedName name="VRNKc" localSheetId="4">'[1]Rekapitulace'!#REF!</definedName>
    <definedName name="VRNKc" localSheetId="3">'[1]Rekapitulace'!#REF!</definedName>
    <definedName name="VRNKc">'Rekapitulace'!#REF!</definedName>
    <definedName name="VRNnazev" localSheetId="5">'[1]Rekapitulace'!#REF!</definedName>
    <definedName name="VRNnazev" localSheetId="6">'[1]Rekapitulace'!#REF!</definedName>
    <definedName name="VRNnazev" localSheetId="4">'[1]Rekapitulace'!#REF!</definedName>
    <definedName name="VRNnazev" localSheetId="3">'[1]Rekapitulace'!#REF!</definedName>
    <definedName name="VRNnazev">'Rekapitulace'!#REF!</definedName>
    <definedName name="VRNproc" localSheetId="5">'[1]Rekapitulace'!#REF!</definedName>
    <definedName name="VRNproc" localSheetId="6">'[1]Rekapitulace'!#REF!</definedName>
    <definedName name="VRNproc" localSheetId="4">'[1]Rekapitulace'!#REF!</definedName>
    <definedName name="VRNproc" localSheetId="3">'[1]Rekapitulace'!#REF!</definedName>
    <definedName name="VRNproc">'Rekapitulace'!#REF!</definedName>
    <definedName name="VRNzakl" localSheetId="5">'[1]Rekapitulace'!#REF!</definedName>
    <definedName name="VRNzakl" localSheetId="6">'[1]Rekapitulace'!#REF!</definedName>
    <definedName name="VRNzakl" localSheetId="4">'[1]Rekapitulace'!#REF!</definedName>
    <definedName name="VRNzakl" localSheetId="3">'[1]Rekapitulace'!#REF!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<sst xmlns="http://schemas.openxmlformats.org/spreadsheetml/2006/main" count="913" uniqueCount="515">
  <si>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</si>
  <si>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</si>
  <si>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</si>
  <si>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</si>
  <si>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</si>
  <si>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</si>
  <si>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</si>
  <si>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</si>
  <si>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</si>
  <si>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</si>
  <si>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</si>
  <si>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</si>
  <si>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</si>
  <si>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</si>
  <si>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</si>
  <si>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</si>
  <si>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</si>
  <si>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</si>
  <si>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</si>
  <si>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</si>
  <si>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</si>
  <si>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</si>
  <si>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</si>
  <si>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</si>
  <si>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</si>
  <si>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</si>
  <si>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</si>
  <si>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</si>
  <si>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</si>
  <si>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</si>
  <si>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</si>
  <si>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</si>
  <si>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</si>
  <si>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</si>
  <si>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</si>
  <si>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</si>
  <si>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</si>
  <si>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</si>
  <si>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</si>
  <si>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</si>
  <si>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</si>
  <si>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</si>
  <si>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</si>
  <si>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</si>
  <si>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</si>
  <si>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</si>
  <si>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</si>
  <si>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</si>
  <si>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</si>
  <si>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</si>
  <si>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</si>
  <si>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</si>
  <si>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</si>
  <si>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</si>
  <si>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</si>
  <si>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</si>
  <si>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</si>
  <si>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</si>
  <si>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</si>
  <si>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</si>
  <si>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</si>
  <si>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</si>
  <si>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</si>
  <si>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</si>
  <si>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</si>
  <si>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</si>
  <si>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</si>
  <si>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</si>
  <si>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</si>
  <si>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Díl:</t>
  </si>
  <si>
    <t>ks</t>
  </si>
  <si>
    <t>Celkem za</t>
  </si>
  <si>
    <t>3</t>
  </si>
  <si>
    <t>Svislé a kompletní konstrukce</t>
  </si>
  <si>
    <t>Příčky z desek Ytong tl. 10 cm</t>
  </si>
  <si>
    <t>m2</t>
  </si>
  <si>
    <t>Překlad nenosný porobeton, světlost otv. do 105 cm překlad nenosný NEP 7,5 P3,3 124 x 24,9 x 7,5</t>
  </si>
  <si>
    <t>kus</t>
  </si>
  <si>
    <t>Příčky z desek Ytong tl. 15 cm</t>
  </si>
  <si>
    <t>Překlad porobeton. plochý PSF IV/1500 150x124x2000</t>
  </si>
  <si>
    <t>Překlad nenosný porobeton, světlost otv. do 105 cm překlad nenosný NEP 15 P3,3 124 x 24,9 x 15</t>
  </si>
  <si>
    <t>Ukotvení příček k cihel.konstr. kotvami na hmožd.</t>
  </si>
  <si>
    <t>m</t>
  </si>
  <si>
    <t>Osazení ocelových válcovaných nosníků do č.12</t>
  </si>
  <si>
    <t>t</t>
  </si>
  <si>
    <t>Tyč průřezu I 120, střední, jakost oceli 11373</t>
  </si>
  <si>
    <t>T</t>
  </si>
  <si>
    <t>Plentování ocelových nosníků výšky do 20 cm</t>
  </si>
  <si>
    <t>Přizdívky z desek Ytong tl. 150 mm</t>
  </si>
  <si>
    <t>4</t>
  </si>
  <si>
    <t>Vodorovné konstrukce</t>
  </si>
  <si>
    <t>Podhledy SDK, kovová.kce CD. 1x deska RBI 12,5 mm</t>
  </si>
  <si>
    <t>Podhledy SDK, kovová.kce CD. 1x deska RB 12,5 mm</t>
  </si>
  <si>
    <t>61</t>
  </si>
  <si>
    <t>Upravy povrchů vnitřní</t>
  </si>
  <si>
    <t>Zakrývání výplní vnitřních otvorů</t>
  </si>
  <si>
    <t>Omítka vnitřního zdiva ze suché směsi, hladká</t>
  </si>
  <si>
    <t>Omítka vnitřního zdiva ze suché směsi, štuková</t>
  </si>
  <si>
    <t>Oprava vápen.omítek stěn do 30 % pl. - hladkých</t>
  </si>
  <si>
    <t>Oprava vápen.omítek stěn do 30 % pl. - štukových</t>
  </si>
  <si>
    <t>Oprava váp.omítek stropů do 30% plochy - štukových</t>
  </si>
  <si>
    <t>Začištění omítek kolem oken a dveří</t>
  </si>
  <si>
    <t>64</t>
  </si>
  <si>
    <t>Výplně otvorů</t>
  </si>
  <si>
    <t>90</t>
  </si>
  <si>
    <t>Přípočty</t>
  </si>
  <si>
    <t>HZS stavební dělník v tarifní třídě 4 stavební přípomoce pro TZB</t>
  </si>
  <si>
    <t>h</t>
  </si>
  <si>
    <t>94</t>
  </si>
  <si>
    <t>Lešení a stavební výtahy</t>
  </si>
  <si>
    <t>Lešení lehké pomocné, výška podlahy do 1,9 m</t>
  </si>
  <si>
    <t>95</t>
  </si>
  <si>
    <t>Dokončovací kce na pozem.stav.</t>
  </si>
  <si>
    <t>Vyčištění budov o výšce podlaží do 4 m</t>
  </si>
  <si>
    <t>Osazení kovových předmětů do zdiva, 15 kg / kus</t>
  </si>
  <si>
    <t>PHP</t>
  </si>
  <si>
    <t>Hasící přístroj práškový PG 6L</t>
  </si>
  <si>
    <t>96</t>
  </si>
  <si>
    <t>Bourání konstrukcí</t>
  </si>
  <si>
    <t>Bourání příček cihelných tl. 10 cm</t>
  </si>
  <si>
    <t>Vybourání otv. zeď cihel. pl.4 m2, tl.15 cm, MVC</t>
  </si>
  <si>
    <t>Bourání mazanin betonových tl. 10 cm, nad 4 m2 ručně tl. mazaniny 5 - 8 cm</t>
  </si>
  <si>
    <t>m3</t>
  </si>
  <si>
    <t>Příplatek, bourání mazanin se svař. síťí tl. 10 cm jednostranná výztuž svařovanou sítí</t>
  </si>
  <si>
    <t>Vyvěšení dřevěných dveřních křídel pl. do 2 m2</t>
  </si>
  <si>
    <t>Vybourání dřevěných dveřních zárubní pl. do 2 m2</t>
  </si>
  <si>
    <t>Vysekání kapes zeď cihel. MVC, pl. 0,1m2, hl. 15cm</t>
  </si>
  <si>
    <t>Vybourání otv. zeď cihel. pl.0,09 m2, tl.15cm, MVC</t>
  </si>
  <si>
    <t>Odsekání vnitřních obkladů stěn nad 2 m2</t>
  </si>
  <si>
    <t>DMTZ podhledu SDK, kovová kce., 1xoplášť.12,5 mm</t>
  </si>
  <si>
    <t>Odstranění malby oškrábáním v místnosti H do 3,8 m</t>
  </si>
  <si>
    <t>Demontáž lišt dřevěných, šroubovaných</t>
  </si>
  <si>
    <t>Demontáž podlah vlysových lepených</t>
  </si>
  <si>
    <t>Odstranění PVC a koberců lepených s podložkou</t>
  </si>
  <si>
    <t>Demontáž soklíků nebo lišt, pryžových nebo z PVC</t>
  </si>
  <si>
    <t>Demontáž kuchyňských linek do 2,6 m</t>
  </si>
  <si>
    <t>Demontáž klozetů kombinovaných</t>
  </si>
  <si>
    <t>soubor</t>
  </si>
  <si>
    <t>Demontáž umyvadel bez výtokových armatur</t>
  </si>
  <si>
    <t>Demontáž ocelové vany</t>
  </si>
  <si>
    <t>Demontáž baterie nástěnné do G 3/4</t>
  </si>
  <si>
    <t>Demontáž baterie stojánkové do 1otvoru</t>
  </si>
  <si>
    <t>Demontáž uzávěrek zápachových jednoduchých</t>
  </si>
  <si>
    <t>Vnitrostaveništní doprava suti do 10 m</t>
  </si>
  <si>
    <t>Příplatek k vnitrost. dopravě suti za dalších 5 m</t>
  </si>
  <si>
    <t>Nakládání suti na dopravní prostředky</t>
  </si>
  <si>
    <t>Kontejner, suť bez příměsí, odvoz a likvidace, 3 t</t>
  </si>
  <si>
    <t>99</t>
  </si>
  <si>
    <t>Staveništní přesun hmot</t>
  </si>
  <si>
    <t>Přesun hmot pro opravy a údržbu do výšky 6 m</t>
  </si>
  <si>
    <t>711</t>
  </si>
  <si>
    <t>Izolace proti vodě</t>
  </si>
  <si>
    <t>Penetrace podkladu pod hydroizolační nátěr</t>
  </si>
  <si>
    <t>Nátěr hydroizolační těsnicí hmotou PCI-Lastogum, proti vlhkosti</t>
  </si>
  <si>
    <t>Těsnicí pás do spoje podlaha - stěna</t>
  </si>
  <si>
    <t>Těsnicí roh vnější, vnitřní do spoje podlaha-stěna</t>
  </si>
  <si>
    <t>Přesun hmot pro izolace proti vodě, výšky do 6 m</t>
  </si>
  <si>
    <t>720</t>
  </si>
  <si>
    <t>Zdravotechnická instalace</t>
  </si>
  <si>
    <t>Zdravotechnická instalace viz. samostatný list rozpočtu</t>
  </si>
  <si>
    <t>kpl</t>
  </si>
  <si>
    <t>730</t>
  </si>
  <si>
    <t>Ústřední vytápění</t>
  </si>
  <si>
    <t>Ústřední vytápění viz. samostatný list rozpočtu</t>
  </si>
  <si>
    <t>766</t>
  </si>
  <si>
    <t>Konstrukce truhlářské</t>
  </si>
  <si>
    <t>Montáž obložkové zárubně a dřevěného křídla dveří</t>
  </si>
  <si>
    <t>Dveře vnitř. bílé plné 1kř. 60x197</t>
  </si>
  <si>
    <t>Dveře vnitř. bílé plné 2kř. 90+60x230 EW30</t>
  </si>
  <si>
    <t>Dveře vnitř. bílé plné 1kř. 80x197</t>
  </si>
  <si>
    <t>Zárubeň obkladová š.150 cm/tl. stěny 7-15cm EW30</t>
  </si>
  <si>
    <t>Zárubeň obkladová š. 60 cm/tl. stěny 7-15cm</t>
  </si>
  <si>
    <t>Zárubeň obkladová š. 80 cm/tl. stěny 7-15cm</t>
  </si>
  <si>
    <t>Montáž kliky a štítku</t>
  </si>
  <si>
    <t>Dveřní kování nerez mat klika-klika</t>
  </si>
  <si>
    <t>Dveřní kování nerez mat wc zámek</t>
  </si>
  <si>
    <t>Montáž krytů topných těles z tvrdého dřeva</t>
  </si>
  <si>
    <t>Kryt topného tělesa</t>
  </si>
  <si>
    <t>Montáž parapetních desek š.nad 30 cm,dl.do 260 cm</t>
  </si>
  <si>
    <t>Deska parapetní dřevěná šířka 45 cm</t>
  </si>
  <si>
    <t>Montáž parapetních desek š.do 30 cm,dl.nad 260 cm</t>
  </si>
  <si>
    <t>Deska parapetní dřevěná šířka 20 cm</t>
  </si>
  <si>
    <t>Montáž plastových oken a balk.dveří s vypěněním</t>
  </si>
  <si>
    <t>Okno plastové jednodílné podávací 120 x 120 cm</t>
  </si>
  <si>
    <t>Generální klíč</t>
  </si>
  <si>
    <t>Montáž samozavírače na dřevěnou zárubeň</t>
  </si>
  <si>
    <t>Samozavírač</t>
  </si>
  <si>
    <t>Přesun hmot pro truhlářské konstr., výšky do 6 m</t>
  </si>
  <si>
    <t>767</t>
  </si>
  <si>
    <t>Konstrukce zámečnické</t>
  </si>
  <si>
    <t>Montáž větracích mřížek, typ VM</t>
  </si>
  <si>
    <t>Mřížka čtyřhranná KMM vel. 400x160.20</t>
  </si>
  <si>
    <t>Přesun hmot pro zámečnické konstr., výšky do 6 m</t>
  </si>
  <si>
    <t>771</t>
  </si>
  <si>
    <t>Podlahy z dlaždic a obklady</t>
  </si>
  <si>
    <t>Vyrovnání podk.samoniv.hmotou Planolit 315 inter. nivelační hmota tl. 3 mm, penetrace</t>
  </si>
  <si>
    <t>Obklad soklíků keram.rovných, tmel,výška 10 cm</t>
  </si>
  <si>
    <t>Řezání dlaždic keramických pro soklíky</t>
  </si>
  <si>
    <t>Montáž podlah keram.,hladké, tmel, 30x30 cm Unifix 2K (lepidlo), ASO-Flexfuge (spár.hmota)</t>
  </si>
  <si>
    <t>Příplatek za plochu podlah keram. do 5 m2 jednotl.</t>
  </si>
  <si>
    <t>Dlažba keramická 300x300x9 mm</t>
  </si>
  <si>
    <t>Přesun hmot pro podlahy z dlaždic, výšky do 6 m</t>
  </si>
  <si>
    <t>776</t>
  </si>
  <si>
    <t>Podlahy povlakové</t>
  </si>
  <si>
    <t>Provedení penetrace podkladu</t>
  </si>
  <si>
    <t>Lepení podlahových soklíků z měkčeného PVC včetně dodávky soklíku PVC</t>
  </si>
  <si>
    <t>Lepení povlakových podlah, čtverce PVC, Chemopren pouze položení - PVC ve specifikaci</t>
  </si>
  <si>
    <t>Vinyl - čtverce 500x500 tl. 4,6mm</t>
  </si>
  <si>
    <t>Lišta hliníková přechodová, různá výška krytin</t>
  </si>
  <si>
    <t>Přesun hmot pro podlahy povlakové, výšky do 6 m</t>
  </si>
  <si>
    <t>777</t>
  </si>
  <si>
    <t>Podlahy ze syntetických hmot</t>
  </si>
  <si>
    <t>Vyrovnání podlahy stěrkou Unirovnal tloušťky 2 mm</t>
  </si>
  <si>
    <t>Přesun hmot pro podlahy syntetické, výšky do 6 m</t>
  </si>
  <si>
    <t>781</t>
  </si>
  <si>
    <t>Obklady keramické</t>
  </si>
  <si>
    <t>Penetrace podkladu pod obklady</t>
  </si>
  <si>
    <t>Montáž obkladů stěn, porovin.,tmel, 250x330 mm Unifix 2K (lepidlo), ASO-Flexfuge (spár.hmota)</t>
  </si>
  <si>
    <t>Obkládačka Color One 250x330x7 mm</t>
  </si>
  <si>
    <t>Profil koutový nerez 7 mm</t>
  </si>
  <si>
    <t>Montáž obkladů parapetů keram.</t>
  </si>
  <si>
    <t>Přesun hmot pro obklady keramické, výšky do 6 m</t>
  </si>
  <si>
    <t>783</t>
  </si>
  <si>
    <t>Nátěry</t>
  </si>
  <si>
    <t>Nátěr syntetický kovových konstrukcí 2 x nový nátěr mříží</t>
  </si>
  <si>
    <t>Nátěr syntet. klempířských konstrukcí, Z + 2 x nátěry venkovních parapetů</t>
  </si>
  <si>
    <t>784</t>
  </si>
  <si>
    <t>Malby</t>
  </si>
  <si>
    <t>Penetrace podkladu univerzální Primalex 1x</t>
  </si>
  <si>
    <t>Malba tekutá Primalex Plus, bílá, 2 x</t>
  </si>
  <si>
    <t>786</t>
  </si>
  <si>
    <t>Čalounické úpravy</t>
  </si>
  <si>
    <t>Montáž rolet textilních</t>
  </si>
  <si>
    <t>Žaluzie vertikální textilní bílá</t>
  </si>
  <si>
    <t>Přesun hmot pro čalounické úpravy, výšky do 6 m</t>
  </si>
  <si>
    <t>M21</t>
  </si>
  <si>
    <t>Elektromontáže</t>
  </si>
  <si>
    <t>210</t>
  </si>
  <si>
    <t>Elektromontáže silnoproudu viz. samostatný list rozpočtu</t>
  </si>
  <si>
    <t>Svítidla viz. samostatný list rozpočtu</t>
  </si>
  <si>
    <t>M22</t>
  </si>
  <si>
    <t>Montáž sdělovací a zabezp.tech</t>
  </si>
  <si>
    <t>Montáž autonomního detektoru požáru</t>
  </si>
  <si>
    <t>Autonomní detektor požáru</t>
  </si>
  <si>
    <t>M24</t>
  </si>
  <si>
    <t>Montáže vzduchotechnických zař</t>
  </si>
  <si>
    <t>Mtž ventilátoru diagon. nízkotl. potrub.do d 200mm</t>
  </si>
  <si>
    <t>Ventilátor axiální do potrubí</t>
  </si>
  <si>
    <t>Rozvody potrubí pro vzduchotechniku</t>
  </si>
  <si>
    <t>Individuální mimostaveništní doprava</t>
  </si>
  <si>
    <t>0,00</t>
  </si>
  <si>
    <t>Kompletační činnost zhotovitele</t>
  </si>
  <si>
    <t>Zařízení staveniště</t>
  </si>
  <si>
    <t>MZE ČR</t>
  </si>
  <si>
    <t>Ing. Jan Moravec</t>
  </si>
  <si>
    <t>Ministerstvo zemědělství ČR</t>
  </si>
  <si>
    <t>SD728</t>
  </si>
  <si>
    <t>342255024R00</t>
  </si>
  <si>
    <t>317121047RT1</t>
  </si>
  <si>
    <t>342255028R00</t>
  </si>
  <si>
    <t>317145335R00</t>
  </si>
  <si>
    <t>317121047RT4</t>
  </si>
  <si>
    <t>342948111R00</t>
  </si>
  <si>
    <t>317941121R00</t>
  </si>
  <si>
    <t>346244381R00</t>
  </si>
  <si>
    <t>346275115R00</t>
  </si>
  <si>
    <t>416021123R00</t>
  </si>
  <si>
    <t>416021121R00</t>
  </si>
  <si>
    <t>610991111R00</t>
  </si>
  <si>
    <t>612473181R00</t>
  </si>
  <si>
    <t>612473182R00</t>
  </si>
  <si>
    <t>612421321R00</t>
  </si>
  <si>
    <t>612421331R00</t>
  </si>
  <si>
    <t>611421331R00</t>
  </si>
  <si>
    <t>612100020RA0</t>
  </si>
  <si>
    <t>641950000RX0</t>
  </si>
  <si>
    <t>641950001RX0</t>
  </si>
  <si>
    <t>641950002RX0</t>
  </si>
  <si>
    <t>900R01</t>
  </si>
  <si>
    <t>941955002R00</t>
  </si>
  <si>
    <t>952901111R00</t>
  </si>
  <si>
    <t>953943113R00</t>
  </si>
  <si>
    <t>962031132R00</t>
  </si>
  <si>
    <t>971033631R00</t>
  </si>
  <si>
    <t>965042141RT1</t>
  </si>
  <si>
    <t>965049111RT1</t>
  </si>
  <si>
    <t>968061125R00</t>
  </si>
  <si>
    <t>968062455R00</t>
  </si>
  <si>
    <t>973031324R00</t>
  </si>
  <si>
    <t>971033331R00</t>
  </si>
  <si>
    <t>978059531R00</t>
  </si>
  <si>
    <t>963016111R00</t>
  </si>
  <si>
    <t>784402801R00</t>
  </si>
  <si>
    <t>775411820R00</t>
  </si>
  <si>
    <t>775511800R00</t>
  </si>
  <si>
    <t>776511820R00</t>
  </si>
  <si>
    <t>776401800R00</t>
  </si>
  <si>
    <t>766812840R00</t>
  </si>
  <si>
    <t>725110814R00</t>
  </si>
  <si>
    <t>725210821R00</t>
  </si>
  <si>
    <t>725220841R00</t>
  </si>
  <si>
    <t>725820801R00</t>
  </si>
  <si>
    <t>725820802R00</t>
  </si>
  <si>
    <t>725860811R00</t>
  </si>
  <si>
    <t>979082111R00</t>
  </si>
  <si>
    <t>979082121R00</t>
  </si>
  <si>
    <t>979088212R00</t>
  </si>
  <si>
    <t>979981101R00</t>
  </si>
  <si>
    <t>999281105R00</t>
  </si>
  <si>
    <t>711212000R00</t>
  </si>
  <si>
    <t>711212001RT2</t>
  </si>
  <si>
    <t>711212601R00</t>
  </si>
  <si>
    <t>711212602R00</t>
  </si>
  <si>
    <t>998711101R00</t>
  </si>
  <si>
    <t>766670011R00</t>
  </si>
  <si>
    <t>61181260A</t>
  </si>
  <si>
    <t>61181262A</t>
  </si>
  <si>
    <t>766670021R00</t>
  </si>
  <si>
    <t>766699612R00</t>
  </si>
  <si>
    <t>766694123R00</t>
  </si>
  <si>
    <t>766694114R00</t>
  </si>
  <si>
    <t>766711001R00</t>
  </si>
  <si>
    <t>766660000RX0</t>
  </si>
  <si>
    <t>766660001RX0</t>
  </si>
  <si>
    <t>766669116R00</t>
  </si>
  <si>
    <t>998766101R00</t>
  </si>
  <si>
    <t>767811100R00</t>
  </si>
  <si>
    <t>998767101R00</t>
  </si>
  <si>
    <t>771100010RAA</t>
  </si>
  <si>
    <t>771475014R00</t>
  </si>
  <si>
    <t>771479001R00</t>
  </si>
  <si>
    <t>771575109RV4</t>
  </si>
  <si>
    <t>771579791R00</t>
  </si>
  <si>
    <t>998771101R00</t>
  </si>
  <si>
    <t>776101121R00</t>
  </si>
  <si>
    <t>776421100RU1</t>
  </si>
  <si>
    <t>776521200RT1</t>
  </si>
  <si>
    <t>776981113R00</t>
  </si>
  <si>
    <t>998776101R00</t>
  </si>
  <si>
    <t>777561020R00</t>
  </si>
  <si>
    <t>998777101R00</t>
  </si>
  <si>
    <t>781101210R00</t>
  </si>
  <si>
    <t>781415015RT3</t>
  </si>
  <si>
    <t>781497911R00</t>
  </si>
  <si>
    <t>781672102R00</t>
  </si>
  <si>
    <t>998781101R00</t>
  </si>
  <si>
    <t>783222110R00</t>
  </si>
  <si>
    <t>783522000R00</t>
  </si>
  <si>
    <t>784191101R00</t>
  </si>
  <si>
    <t>784195212R00</t>
  </si>
  <si>
    <t>786612200R00</t>
  </si>
  <si>
    <t>786622123R00</t>
  </si>
  <si>
    <t>998786101R00</t>
  </si>
  <si>
    <t>220370990RX0</t>
  </si>
  <si>
    <t>240616212R00</t>
  </si>
  <si>
    <t>240616215R00</t>
  </si>
  <si>
    <t>Repase stávajících dveří vč. zárubně (přetmelení, vybroušení a 2x nátěr, výměna kování)</t>
  </si>
  <si>
    <t>Repase dřevěných špaletových oken okno 1350/2240 (přetmelení, vybroušení a 2x nátěr, výměna kování, aplikace bezpečnostní folie proti rozbití skleněné výplně)</t>
  </si>
  <si>
    <t>Repase dřevěných špaletových oken okno 1400/2240 (přetmelení, vybroušení a 2x nátěr, výměna kování, aplikace bezpečnostní folie proti rozbití skleněné výplně)</t>
  </si>
  <si>
    <t>Repase dřevěných špaletových oken okno 2550/1780 (přetmelení, vybroušení a 2x nátěr, výměna kování, aplikace bezpečnostní folie proti rozbití skleněné výplně)</t>
  </si>
  <si>
    <t>ZTI</t>
  </si>
  <si>
    <t>721</t>
  </si>
  <si>
    <t>Vnitřní kanalizace</t>
  </si>
  <si>
    <t>Potrubí z trub plastových hrdlových HT 50</t>
  </si>
  <si>
    <t>Potrubí z trub plastových hrdlových HT 70</t>
  </si>
  <si>
    <t>Potrubí z trub plastových hrdlových HT 100</t>
  </si>
  <si>
    <t>Tvarovky HT 50</t>
  </si>
  <si>
    <t>Tvarovky HT 70</t>
  </si>
  <si>
    <t>Tvarovky HT 100</t>
  </si>
  <si>
    <t>Přechod LT/HT 70</t>
  </si>
  <si>
    <t>Přechod LT/HT 100</t>
  </si>
  <si>
    <t>Čistící kus DN100</t>
  </si>
  <si>
    <t>Přivzdušňovací hlavice</t>
  </si>
  <si>
    <t>Zápachová uzávěrka umývadlová</t>
  </si>
  <si>
    <t>Zápachová uzávěrka dřezová s napojením myčky</t>
  </si>
  <si>
    <t>Zápachová uzávěrka sprchová</t>
  </si>
  <si>
    <t>Napojovací koleno WC a výlevky</t>
  </si>
  <si>
    <t>Demontáž rušeného potrubí</t>
  </si>
  <si>
    <t>soub</t>
  </si>
  <si>
    <t>Montáž potrubí HT</t>
  </si>
  <si>
    <t>Přepojení nových potrubí na stávající potrubí</t>
  </si>
  <si>
    <t>Zkouška těsnosti</t>
  </si>
  <si>
    <t>Doprava</t>
  </si>
  <si>
    <t>722</t>
  </si>
  <si>
    <t>Vnitřní vodovod</t>
  </si>
  <si>
    <t>Potrubí z trub plastových PN16, DN20, vč. tvarovek</t>
  </si>
  <si>
    <t>Potrubí z trub plastových PN16, DN25, vč. tvarovek</t>
  </si>
  <si>
    <t>Izolace nátrubková 9mm</t>
  </si>
  <si>
    <t>Kohout kulový rohový  DN 15</t>
  </si>
  <si>
    <t>Kohout kulový rohový s napojením myčky  DN 15</t>
  </si>
  <si>
    <t xml:space="preserve">Baterie stojánková umyvadlová </t>
  </si>
  <si>
    <t>Baterie stojánková umyvadlová, jednovtoková</t>
  </si>
  <si>
    <t xml:space="preserve">Baterie stojánková dřezová </t>
  </si>
  <si>
    <t>Baterie nástěnná dřezová</t>
  </si>
  <si>
    <t>Baterie podomítková sprchová s hlavovou sprchou</t>
  </si>
  <si>
    <t>Kompletace baterií</t>
  </si>
  <si>
    <t>Skupinový směšovací termostatický ventil</t>
  </si>
  <si>
    <t>Připevňovací materiál</t>
  </si>
  <si>
    <t>Kontrola stávajících uzavíracích armatur na napojení</t>
  </si>
  <si>
    <t>Montáž potrubí</t>
  </si>
  <si>
    <t>Tlaková zkouška</t>
  </si>
  <si>
    <t>Proplach</t>
  </si>
  <si>
    <t>725</t>
  </si>
  <si>
    <t>Zařizovací předměty</t>
  </si>
  <si>
    <t>Umývadlo</t>
  </si>
  <si>
    <t>Umývadlo dětské</t>
  </si>
  <si>
    <t>Výlevka</t>
  </si>
  <si>
    <t>Klozet závěsný s instalačním modulem</t>
  </si>
  <si>
    <t>Klozet závěsný dětský</t>
  </si>
  <si>
    <t>Dřez</t>
  </si>
  <si>
    <t>Sprcha</t>
  </si>
  <si>
    <t>Kompletace zařizovacích předmětů</t>
  </si>
  <si>
    <t>Celkem ZTI</t>
  </si>
  <si>
    <t>Topná zkouška</t>
  </si>
  <si>
    <t>Napojení nového OT na stávajícího potrubí</t>
  </si>
  <si>
    <t>Úprava stávajícího potrubí + přesun OT</t>
  </si>
  <si>
    <t>Montáž otopných těles</t>
  </si>
  <si>
    <t>Kontrola a vyčišzění stávajících otopných těles</t>
  </si>
  <si>
    <t>Demontáž otopných těles</t>
  </si>
  <si>
    <t>Navrtávací konzoly pro otopná tělesa (sada)</t>
  </si>
  <si>
    <t>Otopné těleso litinové článkové Kalor 160/900-15čl., vč. připojovacího šroubení a spodního ventilu s termostatickou hlavicí</t>
  </si>
  <si>
    <t>Tvarovky OC</t>
  </si>
  <si>
    <t>Potrubí z oceli  DN15, vč. nátěru</t>
  </si>
  <si>
    <t>ÚT</t>
  </si>
  <si>
    <t>Elektroinstalace silnoproudu</t>
  </si>
  <si>
    <t>1</t>
  </si>
  <si>
    <t xml:space="preserve">Rozvodnice R-MŠ </t>
  </si>
  <si>
    <r>
      <t>Typová nástěnná kovoplastová rozvodnice , IP40/20 , nap.soustava:</t>
    </r>
    <r>
      <rPr>
        <sz val="10"/>
        <rFont val="Arial"/>
        <family val="2"/>
      </rPr>
      <t xml:space="preserve">3,N,PE/400V,50Hz,TN-S *;  In=do 160A , Ik &lt;10kA, velikost  do :550(š)x900x182mm , 5 řad  á 24TE, Včetně náplně , svorek a vydrátování,ucpávek a dalšího montážního materiálu, Umístění dle :přílohy 101,  Provedení a náplň, dle přílohy : 103 ; například PRAGMA F - 5 řad (Schneider electric) s náplní OEZ LETOHRAD </t>
    </r>
  </si>
  <si>
    <t xml:space="preserve">montáž rozvodnice </t>
  </si>
  <si>
    <t>PZN: Provedení uzávěru rozváděče R-MŠ bude v souladu s finálními požadavky PBŘ před realizací.*) Dle zjištění  skutečného provedení stávajícího hlavního přívodu do R-MŠ ( v rámci demontáží před realizací) , může v případě 4-vodičového provedení kabelu (TN-C) znamenat zapojení rozvodnice v soustavě TN-C-S</t>
  </si>
  <si>
    <t>2</t>
  </si>
  <si>
    <t>Svítidla nouzového osvětlení (montáž všech svítidel)</t>
  </si>
  <si>
    <t xml:space="preserve">N1 :  Nouzové svítidlo, nástěnné s autonomním zdrojem 8W /1 hod, a piktogramem (vyznačujícím směr úniku - upřesněno při realizaci dle PBŘ)) </t>
  </si>
  <si>
    <t>recyklační poplatek (N1)</t>
  </si>
  <si>
    <t>montáž svítidel (všechna)  : N1(7x); SV1(2x); SV2(13x); SV3( 4x); SV4(3x); SV5(9x); SV6(6x)</t>
  </si>
  <si>
    <t>PZN:  Svítidla pro umělé osvětlení prostoru MŠ v příloze 102 a legendě značek označené SV1 - SV6 vychází ze světelného návrhu provedeného specializovanou firmou , včetně světelného výpočtu. Tato svítidla budou součástí samostatné specifikace  (cenovou nabídku svítidel SV1 až SV6 zajistí a dodá HIP - zpracovatel stavební části DSP)</t>
  </si>
  <si>
    <t xml:space="preserve">Vypínače, zásuvky , ovládací přístroje </t>
  </si>
  <si>
    <t>sériový přepínač domovní, zapuštěný, IP20,10A/250V,řazení 5</t>
  </si>
  <si>
    <t>střídavý přepínač domovní, zapuštěný, IP20,10A/250V,řazení 6</t>
  </si>
  <si>
    <t>jednopólový spínač domovní, zapuštěný, IP44,10A/250V, řazení 1</t>
  </si>
  <si>
    <t>sériový přepínač domovní, zapuštěný, IP44,10A/250V,řazení 5</t>
  </si>
  <si>
    <t>střídavý přepínač domovní, zapuštěný, IP44,10A/250V,řazení 6</t>
  </si>
  <si>
    <t>křížový přepínač domovní, zapuštěný,IP44, 10A/250V,řazení 7</t>
  </si>
  <si>
    <t xml:space="preserve"> ** doběhové relé 10A/230V (pro řízení chodu vzt - toalety)</t>
  </si>
  <si>
    <t xml:space="preserve"> **   pohybové čidlo s nastavením doběhu 15 minut 10A/230V, IP54 (pro řízení chodu vzt )</t>
  </si>
  <si>
    <t xml:space="preserve"> ** snímač vlhkosti , mechanický hygrostat 230V, nástěnný (pro řízení chodu vzt )</t>
  </si>
  <si>
    <t xml:space="preserve"> zvonkové tlačítko , domovní provedení , zapuštěné , IP20</t>
  </si>
  <si>
    <t xml:space="preserve"> domácí zvonek </t>
  </si>
  <si>
    <t xml:space="preserve">montáž  vypínačů, tlačítek (zvonkové)  a přepínačů nn </t>
  </si>
  <si>
    <t xml:space="preserve"> montáž domácího zvonku</t>
  </si>
  <si>
    <t xml:space="preserve"> ** montáž  regulačních prvků pro spínání vzt (doběhové relé , hygrostat, pohybové čidlo)</t>
  </si>
  <si>
    <t xml:space="preserve"> zásuvka  domovní  ,zapuštěná ,  jednoduchá, IP20, 2P+PE,250V,16A (s clonkami)</t>
  </si>
  <si>
    <t xml:space="preserve"> zásuvka  domovní, zapuštěná,  dvojitá, IP20, 2P+PE,250V,16A (s clonkami)</t>
  </si>
  <si>
    <t xml:space="preserve"> zásuvka  domovní  ,zapuštěná ,  jednoduchá, IP44, 2P+PE,250V,16A  (s clonkami)</t>
  </si>
  <si>
    <t xml:space="preserve">montáž 1F zásuvky nn  2P+PE </t>
  </si>
  <si>
    <t xml:space="preserve"> přepě´tová ochrana , jemná - třída D (typ 3) instalovaná do krabice pod zásuvku (kompatibilní s ochranou B+C v RH a C v R2, R3)</t>
  </si>
  <si>
    <t xml:space="preserve"> montáž jemné přepě´tové ochrany pod zásuvku</t>
  </si>
  <si>
    <t>** PZN: prvky pro spínání vzt budou upřesněné dodavatelem vzt zařízení v rámci realizace</t>
  </si>
  <si>
    <t>PZN: zásuvkové krytky nejsou v dodávce silnoproudu , vzhledem k tomu , že jejich osazování bude provádět provozovatel MŠ dle vlastního uvážení (po uvedení MŠ do provozu)</t>
  </si>
  <si>
    <t xml:space="preserve">Kabely a vodiče </t>
  </si>
  <si>
    <t>Celoplast.kabely 1 kV s Cu jádry a PVC izolací 3(O)x1.5 , například CYKY 3(O) x1,5</t>
  </si>
  <si>
    <t>Celoplast.kabely 1 kV s Cu jádry a PVC izolací 3J x1.5 , například CYKY 3J x1,5 (**)</t>
  </si>
  <si>
    <t>Celoplast.kabely 1 kV s Cu jádry a PVC izolací 3J x2.5 , například CYKY 3J x2,5 (**)</t>
  </si>
  <si>
    <t>Celoplast.kabely 1 kV s Cu jádry a PVC izolací 5J x2.5 , například CYKY 5J x2,5</t>
  </si>
  <si>
    <t>Jednožilový vodič Cu do 1x6mm2 (ŽL/Z) - pro místní ochranné pospojování ,např. CY6/žz</t>
  </si>
  <si>
    <t>Jednožilový vodič Cu do 1x10mm2 (ŽL/Z) - pro ochranné pospojování, např. CY 10/žz</t>
  </si>
  <si>
    <t>montáž jednožilových kabelů a vodičů s Cu jádry   : v provedení do 1x10 mm2</t>
  </si>
  <si>
    <t>montáž kabelů s Cu jádry   : v provedení do 5x2,5mm2</t>
  </si>
  <si>
    <t>ukončení volných vývodů (pro dodatečně připojovaná zařízení a koncové prvky) do dimenze 5x2,5</t>
  </si>
  <si>
    <t>PZN : Přesné délky se mohou částečně lišit dle skutečného trasování,které si vyžádá situace na stavbě . **) rozsah nehořlavé (bezhalogenové ) kabeláže bude upřesněný před realizací dle aktuálního požárně bezpečnostního řešení (část kabelů CYKYnapř.  v prostoru chodeb, šatny by se nahradila bezhalogenovými kabely s třídou reakce na oheń dle aktuálního požárně bezpečnostního řešení CXKH-R B2ca s1d0 ).Potom možné navýšení nákladů na kabely je uvedené v kapitole 7 (včetně realizace nového hlavního přívodu)</t>
  </si>
  <si>
    <t>5</t>
  </si>
  <si>
    <t xml:space="preserve">Instalační materiál </t>
  </si>
  <si>
    <t xml:space="preserve">Plastová elektroinstalační krabice (přístrojová)  pro zapuštěnou  montáž ,universální , materiál : samazhášivé PVC , rozměry :průměr 73 x hl. 42mm, 6x průchodka 20mm </t>
  </si>
  <si>
    <t xml:space="preserve">Plastová elektroinstalační krabice pro zapuštěnou  montáž ,se svorkovnicí S66 a s víčkem  , materiál : samazhášivé PVC , rozměry :průměr 73 x hl. 42mm, 6x průchodka 20mm </t>
  </si>
  <si>
    <t>Plastová elektroinstalační krabice   pro zapuštěnou  montáž  , materiál : samazhášivé PVC , rozměry :150x150 x hl. 77mm, předlisované průchodyaž cca 30mm , PZN: Určené pro ukončení přívodů ke zrušeným bytovým rozvodnicím , označení : MX-804, MX-805</t>
  </si>
  <si>
    <t xml:space="preserve">Montáž krabic  zapuštěných plastových </t>
  </si>
  <si>
    <t>trubka elektroinstalační ohebná  D25 (vnitř.pr. 18mm) ,(např. MONOFLEX 1425)</t>
  </si>
  <si>
    <t>trubka elektroinstalační ohebná  D40 (vnitř.pr. 31mm) ,(např. MONOFLEX 1440)</t>
  </si>
  <si>
    <t xml:space="preserve">trubka elektroinstalační ohebná  D50 (vnitř.pr. 39mm) ,(např. MONOFLEX 1450) </t>
  </si>
  <si>
    <t>Montáž trubek plastových ohebných do D 50 mm uložených do omítky</t>
  </si>
  <si>
    <t>Interiérový kabelový  žlab  pro vrchní montáž  do profilu 100x50mm , kompletní včetně spojovacích dílů , odboček , koncovek a úchytného materiálu</t>
  </si>
  <si>
    <t>montáž kabelových žlabů (vkládacích lišt)  ,  do profilu 100x50mm</t>
  </si>
  <si>
    <t>EP/MŠ : typová  přípojnice potenciálového vyrovnání (v instalační krabici)  ,. Provedení naznačeno v příloze 103</t>
  </si>
  <si>
    <t xml:space="preserve">montáž potenciálové přípojnice (nástěnná/zapuštěná) </t>
  </si>
  <si>
    <t>Požární utěsnění hlavních kabelových tras (do profilu d=60mm) na rozhraní požárních úseků (**** bude upřesněno : počty a požární odolnost , dle aktuální PBŘ) ; požární ucpávka , včetně montáže a označení</t>
  </si>
  <si>
    <t>****ks</t>
  </si>
  <si>
    <t>6</t>
  </si>
  <si>
    <t>Ostatní</t>
  </si>
  <si>
    <t>demontáž původní silnoproudé instalace v řešené části objektu , včetně případných úprav rozvodů v chodbě předělené novou příčkou (osvětlení chodby) a včetně odpojení zrušených bytových rozvodnic</t>
  </si>
  <si>
    <t xml:space="preserve">drobné stavební přípomoce </t>
  </si>
  <si>
    <t>dokumentace skutečného provedení stavby</t>
  </si>
  <si>
    <t>revize ,uvedení zařízení do provozu</t>
  </si>
  <si>
    <t>7</t>
  </si>
  <si>
    <t>Případné navýšení na základě upřesnění a zjištění skutečného stavu v rámci realizace</t>
  </si>
  <si>
    <t xml:space="preserve">viz poznámka kapitola 4) kabely - navýšení nákladů na kabely (3x1,5, 3x2,5) v případě aktuálního požadavku PBŘ  na použití nehořlavých kabelů </t>
  </si>
  <si>
    <t>v případě , že stávající hlavní přívod nebude vyhovující (podklady a  informace poskytnuté  v rámci DSP provozovatelem neumožnily zjistit skutečný stav) bude nutné v délce cca 40m instalovat nový přívod  z RM3 v dimenzi do CYKY 5x10 . Potom náklad na kabel a instalaci cca :</t>
  </si>
  <si>
    <t>Celkemza</t>
  </si>
  <si>
    <t>Cena celkem bez DPH</t>
  </si>
  <si>
    <t xml:space="preserve"> DODÁVKY , KTERÉ  NEJSOU PŘEDMĚTEM DODÁVKY SILNOPROUDU </t>
  </si>
  <si>
    <t>odvoz sutin  (kontejner) v rámci celkové dodávky -  řeší stavba</t>
  </si>
  <si>
    <t xml:space="preserve"> koordinace v případě souběhů a křížení silnoproudu s jinými inženýrskými  sítěmi . V rámci celkové dodávky -  řeší generální dodavatel</t>
  </si>
  <si>
    <t>případné vytýčení stávajících inženýrských sítí v objektu - zajistí investor, stavba</t>
  </si>
  <si>
    <t>slaboproudé rozvody , včetně přeložení reproduktoru MR do chodby za novou příčku -řeší slaboproud , nebo provozovatel</t>
  </si>
  <si>
    <t>případně použité ventilátorky , ohřívače vody - dodávka příslušné techologie</t>
  </si>
  <si>
    <t>Větší stavební přípomoce -zajistí stavba</t>
  </si>
  <si>
    <t>IDEALLUX RELAX T5 2x49 W OTT. E CAE BIANCO</t>
  </si>
  <si>
    <t>Svítidla</t>
  </si>
  <si>
    <t>IDEALLUX RELAX T5 2x49 W OTT. TL CAE BIANCO</t>
  </si>
  <si>
    <t>IDEALLUX RELAX T5 2x49 W OTT. TLO CAE BIANCO</t>
  </si>
  <si>
    <t>IDEALLUX SETA 2 FSD 2x36W</t>
  </si>
  <si>
    <t>IDEALLUX OLA EXE 2x26 W CAE BIANCO</t>
  </si>
  <si>
    <t>IDEALLUX PIL66 IP66 2x49W</t>
  </si>
  <si>
    <t>Příspěvek na recyklaci</t>
  </si>
  <si>
    <t>Mateřská škola - "dětská skupina"</t>
  </si>
  <si>
    <t>MZE ČR-Mateřská škola - "Dětská skupina"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</si>
</sst>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\ &quot;Kč&quot;"/>
    <numFmt numFmtId="166" formatCode="0.0"/>
    <numFmt numFmtId="167" formatCode="#,##0.00000"/>
  </numFmts>
  <fonts count="54">
    <font>
      <sz val="10"/>
      <name val="Arial CE"/>
      <family val="2"/>
    </font>
    <font>
      <sz val="11"/>
      <color indexed="8"/>
      <name val="Calibri"/>
      <family val="2"/>
    </font>
    <font>
      <b/>
      <sz val="14"/>
      <name val="Tahoma"/>
      <family val="2"/>
    </font>
    <font>
      <sz val="10"/>
      <name val="Tahoma"/>
      <family val="2"/>
    </font>
    <font>
      <b/>
      <i/>
      <sz val="12"/>
      <name val="Tahoma"/>
      <family val="2"/>
    </font>
    <font>
      <b/>
      <i/>
      <sz val="10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u val="single"/>
      <sz val="12"/>
      <name val="Tahoma"/>
      <family val="2"/>
    </font>
    <font>
      <b/>
      <u val="single"/>
      <sz val="10"/>
      <name val="Tahoma"/>
      <family val="2"/>
    </font>
    <font>
      <u val="single"/>
      <sz val="10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i/>
      <sz val="9"/>
      <name val="Tahoma"/>
      <family val="2"/>
    </font>
    <font>
      <sz val="10"/>
      <name val="Arial"/>
      <family val="2"/>
    </font>
    <font>
      <i/>
      <sz val="10"/>
      <color indexed="12"/>
      <name val="Tahoma"/>
      <family val="2"/>
    </font>
    <font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0000FF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7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9" fontId="4" fillId="33" borderId="15" xfId="0" applyNumberFormat="1" applyFont="1" applyFill="1" applyBorder="1" applyAlignment="1">
      <alignment/>
    </xf>
    <xf numFmtId="49" fontId="3" fillId="33" borderId="16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49" fontId="3" fillId="0" borderId="17" xfId="0" applyNumberFormat="1" applyFont="1" applyBorder="1" applyAlignment="1">
      <alignment horizontal="left"/>
    </xf>
    <xf numFmtId="0" fontId="3" fillId="0" borderId="22" xfId="0" applyNumberFormat="1" applyFont="1" applyBorder="1" applyAlignment="1">
      <alignment/>
    </xf>
    <xf numFmtId="0" fontId="3" fillId="0" borderId="21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3" fontId="3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2" fillId="0" borderId="28" xfId="0" applyFont="1" applyBorder="1" applyAlignment="1">
      <alignment horizontal="centerContinuous" vertical="center"/>
    </xf>
    <xf numFmtId="0" fontId="8" fillId="0" borderId="29" xfId="0" applyFont="1" applyBorder="1" applyAlignment="1">
      <alignment horizontal="centerContinuous" vertical="center"/>
    </xf>
    <xf numFmtId="0" fontId="3" fillId="0" borderId="29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0" fontId="7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centerContinuous"/>
    </xf>
    <xf numFmtId="0" fontId="7" fillId="0" borderId="32" xfId="0" applyFont="1" applyBorder="1" applyAlignment="1">
      <alignment horizontal="centerContinuous"/>
    </xf>
    <xf numFmtId="0" fontId="3" fillId="0" borderId="32" xfId="0" applyFont="1" applyBorder="1" applyAlignment="1">
      <alignment horizontal="centerContinuous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3" fontId="3" fillId="0" borderId="25" xfId="0" applyNumberFormat="1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3" fillId="0" borderId="44" xfId="0" applyFont="1" applyBorder="1" applyAlignment="1">
      <alignment/>
    </xf>
    <xf numFmtId="3" fontId="3" fillId="0" borderId="45" xfId="0" applyNumberFormat="1" applyFont="1" applyBorder="1" applyAlignment="1">
      <alignment/>
    </xf>
    <xf numFmtId="0" fontId="3" fillId="0" borderId="46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22" xfId="0" applyNumberFormat="1" applyFont="1" applyBorder="1" applyAlignment="1">
      <alignment horizontal="right"/>
    </xf>
    <xf numFmtId="165" fontId="3" fillId="0" borderId="25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0" fontId="8" fillId="0" borderId="44" xfId="0" applyFont="1" applyFill="1" applyBorder="1" applyAlignment="1">
      <alignment/>
    </xf>
    <xf numFmtId="0" fontId="8" fillId="0" borderId="45" xfId="0" applyFont="1" applyFill="1" applyBorder="1" applyAlignment="1">
      <alignment/>
    </xf>
    <xf numFmtId="0" fontId="8" fillId="0" borderId="47" xfId="0" applyFont="1" applyFill="1" applyBorder="1" applyAlignment="1">
      <alignment/>
    </xf>
    <xf numFmtId="165" fontId="8" fillId="0" borderId="45" xfId="0" applyNumberFormat="1" applyFont="1" applyFill="1" applyBorder="1" applyAlignment="1">
      <alignment/>
    </xf>
    <xf numFmtId="0" fontId="8" fillId="0" borderId="48" xfId="0" applyFont="1" applyFill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justify"/>
    </xf>
    <xf numFmtId="4" fontId="3" fillId="0" borderId="23" xfId="0" applyNumberFormat="1" applyFont="1" applyBorder="1" applyAlignment="1">
      <alignment/>
    </xf>
    <xf numFmtId="0" fontId="5" fillId="0" borderId="49" xfId="47" applyFont="1" applyBorder="1">
      <alignment/>
      <protection/>
    </xf>
    <xf numFmtId="0" fontId="3" fillId="0" borderId="49" xfId="47" applyFont="1" applyBorder="1">
      <alignment/>
      <protection/>
    </xf>
    <xf numFmtId="0" fontId="3" fillId="0" borderId="49" xfId="47" applyFont="1" applyBorder="1" applyAlignment="1">
      <alignment horizontal="right"/>
      <protection/>
    </xf>
    <xf numFmtId="0" fontId="3" fillId="0" borderId="49" xfId="0" applyNumberFormat="1" applyFont="1" applyBorder="1" applyAlignment="1">
      <alignment horizontal="left"/>
    </xf>
    <xf numFmtId="0" fontId="3" fillId="0" borderId="50" xfId="0" applyNumberFormat="1" applyFont="1" applyBorder="1" applyAlignment="1">
      <alignment/>
    </xf>
    <xf numFmtId="0" fontId="5" fillId="0" borderId="51" xfId="47" applyFont="1" applyBorder="1">
      <alignment/>
      <protection/>
    </xf>
    <xf numFmtId="0" fontId="3" fillId="0" borderId="51" xfId="47" applyFont="1" applyBorder="1">
      <alignment/>
      <protection/>
    </xf>
    <xf numFmtId="0" fontId="3" fillId="0" borderId="51" xfId="47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49" fontId="7" fillId="0" borderId="31" xfId="0" applyNumberFormat="1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52" xfId="0" applyFont="1" applyFill="1" applyBorder="1" applyAlignment="1">
      <alignment/>
    </xf>
    <xf numFmtId="0" fontId="7" fillId="0" borderId="53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49" fontId="10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3" fillId="0" borderId="55" xfId="0" applyNumberFormat="1" applyFont="1" applyFill="1" applyBorder="1" applyAlignment="1">
      <alignment/>
    </xf>
    <xf numFmtId="3" fontId="3" fillId="0" borderId="56" xfId="0" applyNumberFormat="1" applyFont="1" applyFill="1" applyBorder="1" applyAlignment="1">
      <alignment/>
    </xf>
    <xf numFmtId="0" fontId="7" fillId="0" borderId="31" xfId="0" applyFont="1" applyFill="1" applyBorder="1" applyAlignment="1">
      <alignment/>
    </xf>
    <xf numFmtId="3" fontId="7" fillId="0" borderId="33" xfId="0" applyNumberFormat="1" applyFont="1" applyFill="1" applyBorder="1" applyAlignment="1">
      <alignment/>
    </xf>
    <xf numFmtId="3" fontId="7" fillId="0" borderId="52" xfId="0" applyNumberFormat="1" applyFont="1" applyFill="1" applyBorder="1" applyAlignment="1">
      <alignment/>
    </xf>
    <xf numFmtId="3" fontId="7" fillId="0" borderId="53" xfId="0" applyNumberFormat="1" applyFont="1" applyFill="1" applyBorder="1" applyAlignment="1">
      <alignment/>
    </xf>
    <xf numFmtId="3" fontId="7" fillId="0" borderId="54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7" fillId="0" borderId="37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3" fillId="0" borderId="57" xfId="0" applyFont="1" applyFill="1" applyBorder="1" applyAlignment="1">
      <alignment/>
    </xf>
    <xf numFmtId="0" fontId="7" fillId="0" borderId="58" xfId="0" applyFont="1" applyFill="1" applyBorder="1" applyAlignment="1">
      <alignment horizontal="right"/>
    </xf>
    <xf numFmtId="0" fontId="7" fillId="0" borderId="38" xfId="0" applyFont="1" applyFill="1" applyBorder="1" applyAlignment="1">
      <alignment horizontal="right"/>
    </xf>
    <xf numFmtId="0" fontId="7" fillId="0" borderId="39" xfId="0" applyFont="1" applyFill="1" applyBorder="1" applyAlignment="1">
      <alignment horizontal="center"/>
    </xf>
    <xf numFmtId="4" fontId="6" fillId="0" borderId="38" xfId="0" applyNumberFormat="1" applyFont="1" applyFill="1" applyBorder="1" applyAlignment="1">
      <alignment horizontal="right"/>
    </xf>
    <xf numFmtId="4" fontId="6" fillId="0" borderId="57" xfId="0" applyNumberFormat="1" applyFont="1" applyFill="1" applyBorder="1" applyAlignment="1">
      <alignment horizontal="right"/>
    </xf>
    <xf numFmtId="0" fontId="3" fillId="0" borderId="42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59" xfId="0" applyFont="1" applyFill="1" applyBorder="1" applyAlignment="1">
      <alignment/>
    </xf>
    <xf numFmtId="3" fontId="3" fillId="0" borderId="41" xfId="0" applyNumberFormat="1" applyFont="1" applyFill="1" applyBorder="1" applyAlignment="1">
      <alignment horizontal="right"/>
    </xf>
    <xf numFmtId="166" fontId="3" fillId="0" borderId="60" xfId="0" applyNumberFormat="1" applyFont="1" applyFill="1" applyBorder="1" applyAlignment="1">
      <alignment horizontal="right"/>
    </xf>
    <xf numFmtId="3" fontId="3" fillId="0" borderId="61" xfId="0" applyNumberFormat="1" applyFont="1" applyFill="1" applyBorder="1" applyAlignment="1">
      <alignment horizontal="right"/>
    </xf>
    <xf numFmtId="4" fontId="3" fillId="0" borderId="35" xfId="0" applyNumberFormat="1" applyFont="1" applyFill="1" applyBorder="1" applyAlignment="1">
      <alignment horizontal="right"/>
    </xf>
    <xf numFmtId="3" fontId="3" fillId="0" borderId="59" xfId="0" applyNumberFormat="1" applyFont="1" applyFill="1" applyBorder="1" applyAlignment="1">
      <alignment horizontal="right"/>
    </xf>
    <xf numFmtId="0" fontId="3" fillId="0" borderId="44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4" fontId="3" fillId="0" borderId="62" xfId="0" applyNumberFormat="1" applyFont="1" applyFill="1" applyBorder="1" applyAlignment="1">
      <alignment/>
    </xf>
    <xf numFmtId="4" fontId="3" fillId="0" borderId="44" xfId="0" applyNumberFormat="1" applyFont="1" applyFill="1" applyBorder="1" applyAlignment="1">
      <alignment/>
    </xf>
    <xf numFmtId="4" fontId="3" fillId="0" borderId="45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0" xfId="47" applyFont="1">
      <alignment/>
      <protection/>
    </xf>
    <xf numFmtId="0" fontId="12" fillId="0" borderId="0" xfId="47" applyFont="1" applyAlignment="1">
      <alignment horizontal="centerContinuous"/>
      <protection/>
    </xf>
    <xf numFmtId="0" fontId="13" fillId="0" borderId="0" xfId="47" applyFont="1" applyAlignment="1">
      <alignment horizontal="centerContinuous"/>
      <protection/>
    </xf>
    <xf numFmtId="0" fontId="13" fillId="0" borderId="0" xfId="47" applyFont="1" applyAlignment="1">
      <alignment horizontal="right"/>
      <protection/>
    </xf>
    <xf numFmtId="0" fontId="3" fillId="0" borderId="49" xfId="47" applyFont="1" applyBorder="1" applyAlignment="1">
      <alignment horizontal="center"/>
      <protection/>
    </xf>
    <xf numFmtId="0" fontId="3" fillId="0" borderId="49" xfId="47" applyFont="1" applyBorder="1" applyAlignment="1">
      <alignment horizontal="left"/>
      <protection/>
    </xf>
    <xf numFmtId="0" fontId="3" fillId="0" borderId="50" xfId="47" applyFont="1" applyBorder="1">
      <alignment/>
      <protection/>
    </xf>
    <xf numFmtId="0" fontId="10" fillId="0" borderId="0" xfId="47" applyFont="1" applyFill="1">
      <alignment/>
      <protection/>
    </xf>
    <xf numFmtId="0" fontId="3" fillId="0" borderId="0" xfId="47" applyFont="1" applyFill="1">
      <alignment/>
      <protection/>
    </xf>
    <xf numFmtId="0" fontId="3" fillId="0" borderId="0" xfId="47" applyFont="1" applyFill="1" applyAlignment="1">
      <alignment horizontal="right"/>
      <protection/>
    </xf>
    <xf numFmtId="0" fontId="3" fillId="0" borderId="0" xfId="47" applyFont="1" applyFill="1" applyAlignment="1">
      <alignment/>
      <protection/>
    </xf>
    <xf numFmtId="49" fontId="6" fillId="0" borderId="60" xfId="47" applyNumberFormat="1" applyFont="1" applyFill="1" applyBorder="1">
      <alignment/>
      <protection/>
    </xf>
    <xf numFmtId="0" fontId="6" fillId="0" borderId="40" xfId="47" applyFont="1" applyFill="1" applyBorder="1" applyAlignment="1">
      <alignment horizontal="center"/>
      <protection/>
    </xf>
    <xf numFmtId="0" fontId="6" fillId="0" borderId="40" xfId="47" applyNumberFormat="1" applyFont="1" applyFill="1" applyBorder="1" applyAlignment="1">
      <alignment horizontal="center"/>
      <protection/>
    </xf>
    <xf numFmtId="0" fontId="6" fillId="0" borderId="60" xfId="47" applyFont="1" applyFill="1" applyBorder="1" applyAlignment="1">
      <alignment horizontal="center"/>
      <protection/>
    </xf>
    <xf numFmtId="0" fontId="14" fillId="0" borderId="60" xfId="47" applyFont="1" applyFill="1" applyBorder="1">
      <alignment/>
      <protection/>
    </xf>
    <xf numFmtId="0" fontId="7" fillId="0" borderId="55" xfId="47" applyFont="1" applyFill="1" applyBorder="1" applyAlignment="1">
      <alignment horizontal="center"/>
      <protection/>
    </xf>
    <xf numFmtId="49" fontId="7" fillId="0" borderId="55" xfId="47" applyNumberFormat="1" applyFont="1" applyFill="1" applyBorder="1" applyAlignment="1">
      <alignment horizontal="left"/>
      <protection/>
    </xf>
    <xf numFmtId="0" fontId="7" fillId="0" borderId="55" xfId="47" applyFont="1" applyFill="1" applyBorder="1">
      <alignment/>
      <protection/>
    </xf>
    <xf numFmtId="0" fontId="3" fillId="0" borderId="55" xfId="47" applyFont="1" applyFill="1" applyBorder="1" applyAlignment="1">
      <alignment horizontal="center"/>
      <protection/>
    </xf>
    <xf numFmtId="0" fontId="3" fillId="0" borderId="55" xfId="47" applyNumberFormat="1" applyFont="1" applyFill="1" applyBorder="1" applyAlignment="1">
      <alignment horizontal="right"/>
      <protection/>
    </xf>
    <xf numFmtId="0" fontId="3" fillId="0" borderId="55" xfId="47" applyNumberFormat="1" applyFont="1" applyFill="1" applyBorder="1">
      <alignment/>
      <protection/>
    </xf>
    <xf numFmtId="0" fontId="9" fillId="0" borderId="63" xfId="47" applyNumberFormat="1" applyFont="1" applyFill="1" applyBorder="1">
      <alignment/>
      <protection/>
    </xf>
    <xf numFmtId="0" fontId="3" fillId="0" borderId="0" xfId="47" applyFont="1" applyBorder="1">
      <alignment/>
      <protection/>
    </xf>
    <xf numFmtId="0" fontId="3" fillId="0" borderId="0" xfId="47" applyFont="1" applyAlignment="1">
      <alignment horizontal="right"/>
      <protection/>
    </xf>
    <xf numFmtId="0" fontId="3" fillId="0" borderId="0" xfId="47" applyFont="1" applyBorder="1" applyAlignment="1">
      <alignment horizontal="right"/>
      <protection/>
    </xf>
    <xf numFmtId="0" fontId="3" fillId="0" borderId="55" xfId="47" applyFont="1" applyFill="1" applyBorder="1" applyAlignment="1">
      <alignment horizontal="center" vertical="center"/>
      <protection/>
    </xf>
    <xf numFmtId="49" fontId="3" fillId="0" borderId="55" xfId="47" applyNumberFormat="1" applyFont="1" applyFill="1" applyBorder="1" applyAlignment="1">
      <alignment horizontal="left" vertical="center"/>
      <protection/>
    </xf>
    <xf numFmtId="0" fontId="3" fillId="0" borderId="55" xfId="47" applyFont="1" applyFill="1" applyBorder="1" applyAlignment="1">
      <alignment vertical="center" wrapText="1"/>
      <protection/>
    </xf>
    <xf numFmtId="49" fontId="3" fillId="0" borderId="55" xfId="47" applyNumberFormat="1" applyFont="1" applyFill="1" applyBorder="1" applyAlignment="1">
      <alignment horizontal="center" vertical="center" shrinkToFit="1"/>
      <protection/>
    </xf>
    <xf numFmtId="4" fontId="3" fillId="0" borderId="55" xfId="47" applyNumberFormat="1" applyFont="1" applyFill="1" applyBorder="1" applyAlignment="1">
      <alignment horizontal="right" vertical="center"/>
      <protection/>
    </xf>
    <xf numFmtId="4" fontId="3" fillId="0" borderId="55" xfId="47" applyNumberFormat="1" applyFont="1" applyFill="1" applyBorder="1" applyAlignment="1">
      <alignment vertical="center"/>
      <protection/>
    </xf>
    <xf numFmtId="167" fontId="3" fillId="0" borderId="55" xfId="47" applyNumberFormat="1" applyFont="1" applyFill="1" applyBorder="1" applyAlignment="1">
      <alignment vertical="center"/>
      <protection/>
    </xf>
    <xf numFmtId="0" fontId="3" fillId="0" borderId="0" xfId="47" applyFont="1" applyAlignment="1">
      <alignment vertical="center"/>
      <protection/>
    </xf>
    <xf numFmtId="0" fontId="3" fillId="0" borderId="64" xfId="47" applyFont="1" applyFill="1" applyBorder="1" applyAlignment="1">
      <alignment horizontal="center" vertical="center"/>
      <protection/>
    </xf>
    <xf numFmtId="49" fontId="5" fillId="0" borderId="64" xfId="47" applyNumberFormat="1" applyFont="1" applyFill="1" applyBorder="1" applyAlignment="1">
      <alignment horizontal="left" vertical="center"/>
      <protection/>
    </xf>
    <xf numFmtId="0" fontId="5" fillId="0" borderId="64" xfId="47" applyFont="1" applyFill="1" applyBorder="1" applyAlignment="1">
      <alignment vertical="center"/>
      <protection/>
    </xf>
    <xf numFmtId="4" fontId="3" fillId="0" borderId="64" xfId="47" applyNumberFormat="1" applyFont="1" applyFill="1" applyBorder="1" applyAlignment="1">
      <alignment horizontal="right" vertical="center"/>
      <protection/>
    </xf>
    <xf numFmtId="4" fontId="7" fillId="0" borderId="64" xfId="47" applyNumberFormat="1" applyFont="1" applyFill="1" applyBorder="1" applyAlignment="1">
      <alignment vertical="center"/>
      <protection/>
    </xf>
    <xf numFmtId="0" fontId="7" fillId="0" borderId="64" xfId="47" applyFont="1" applyFill="1" applyBorder="1" applyAlignment="1">
      <alignment vertical="center"/>
      <protection/>
    </xf>
    <xf numFmtId="167" fontId="7" fillId="0" borderId="64" xfId="47" applyNumberFormat="1" applyFont="1" applyFill="1" applyBorder="1" applyAlignment="1">
      <alignment vertical="center"/>
      <protection/>
    </xf>
    <xf numFmtId="0" fontId="7" fillId="0" borderId="55" xfId="47" applyFont="1" applyFill="1" applyBorder="1" applyAlignment="1">
      <alignment horizontal="center" vertical="center"/>
      <protection/>
    </xf>
    <xf numFmtId="49" fontId="7" fillId="0" borderId="55" xfId="47" applyNumberFormat="1" applyFont="1" applyFill="1" applyBorder="1" applyAlignment="1">
      <alignment horizontal="left" vertical="center"/>
      <protection/>
    </xf>
    <xf numFmtId="0" fontId="7" fillId="0" borderId="55" xfId="47" applyFont="1" applyFill="1" applyBorder="1" applyAlignment="1">
      <alignment vertical="center"/>
      <protection/>
    </xf>
    <xf numFmtId="0" fontId="3" fillId="0" borderId="55" xfId="47" applyNumberFormat="1" applyFont="1" applyFill="1" applyBorder="1" applyAlignment="1">
      <alignment horizontal="right" vertical="center"/>
      <protection/>
    </xf>
    <xf numFmtId="0" fontId="3" fillId="0" borderId="55" xfId="47" applyNumberFormat="1" applyFont="1" applyFill="1" applyBorder="1" applyAlignment="1">
      <alignment vertical="center"/>
      <protection/>
    </xf>
    <xf numFmtId="0" fontId="9" fillId="0" borderId="63" xfId="47" applyNumberFormat="1" applyFont="1" applyFill="1" applyBorder="1" applyAlignment="1">
      <alignment vertical="center"/>
      <protection/>
    </xf>
    <xf numFmtId="0" fontId="3" fillId="0" borderId="0" xfId="47" applyFont="1" applyBorder="1" applyAlignment="1">
      <alignment vertical="center"/>
      <protection/>
    </xf>
    <xf numFmtId="0" fontId="15" fillId="0" borderId="0" xfId="47" applyFont="1" applyAlignment="1">
      <alignment vertical="center"/>
      <protection/>
    </xf>
    <xf numFmtId="0" fontId="3" fillId="0" borderId="0" xfId="47" applyFont="1" applyAlignment="1">
      <alignment horizontal="right" vertical="center"/>
      <protection/>
    </xf>
    <xf numFmtId="0" fontId="16" fillId="0" borderId="0" xfId="47" applyFont="1" applyBorder="1" applyAlignment="1">
      <alignment vertical="center"/>
      <protection/>
    </xf>
    <xf numFmtId="3" fontId="16" fillId="0" borderId="0" xfId="47" applyNumberFormat="1" applyFont="1" applyBorder="1" applyAlignment="1">
      <alignment horizontal="right" vertical="center"/>
      <protection/>
    </xf>
    <xf numFmtId="4" fontId="16" fillId="0" borderId="0" xfId="47" applyNumberFormat="1" applyFont="1" applyBorder="1" applyAlignment="1">
      <alignment vertical="center"/>
      <protection/>
    </xf>
    <xf numFmtId="0" fontId="15" fillId="0" borderId="0" xfId="47" applyFont="1" applyBorder="1" applyAlignment="1">
      <alignment vertical="center"/>
      <protection/>
    </xf>
    <xf numFmtId="0" fontId="3" fillId="0" borderId="0" xfId="47" applyFont="1" applyBorder="1" applyAlignment="1">
      <alignment horizontal="right" vertical="center"/>
      <protection/>
    </xf>
    <xf numFmtId="0" fontId="3" fillId="0" borderId="0" xfId="48" applyFont="1">
      <alignment/>
      <protection/>
    </xf>
    <xf numFmtId="0" fontId="12" fillId="0" borderId="0" xfId="48" applyFont="1" applyAlignment="1">
      <alignment horizontal="centerContinuous"/>
      <protection/>
    </xf>
    <xf numFmtId="0" fontId="13" fillId="0" borderId="0" xfId="48" applyFont="1" applyAlignment="1">
      <alignment horizontal="centerContinuous"/>
      <protection/>
    </xf>
    <xf numFmtId="0" fontId="13" fillId="0" borderId="0" xfId="48" applyFont="1" applyAlignment="1">
      <alignment horizontal="right"/>
      <protection/>
    </xf>
    <xf numFmtId="0" fontId="5" fillId="0" borderId="49" xfId="48" applyFont="1" applyBorder="1">
      <alignment/>
      <protection/>
    </xf>
    <xf numFmtId="0" fontId="3" fillId="0" borderId="49" xfId="48" applyFont="1" applyBorder="1">
      <alignment/>
      <protection/>
    </xf>
    <xf numFmtId="0" fontId="3" fillId="0" borderId="49" xfId="48" applyFont="1" applyBorder="1" applyAlignment="1">
      <alignment horizontal="right"/>
      <protection/>
    </xf>
    <xf numFmtId="0" fontId="3" fillId="0" borderId="49" xfId="48" applyFont="1" applyBorder="1" applyAlignment="1">
      <alignment horizontal="center"/>
      <protection/>
    </xf>
    <xf numFmtId="0" fontId="3" fillId="0" borderId="49" xfId="48" applyFont="1" applyBorder="1" applyAlignment="1">
      <alignment horizontal="left"/>
      <protection/>
    </xf>
    <xf numFmtId="0" fontId="3" fillId="0" borderId="50" xfId="48" applyFont="1" applyBorder="1">
      <alignment/>
      <protection/>
    </xf>
    <xf numFmtId="0" fontId="5" fillId="0" borderId="51" xfId="48" applyFont="1" applyBorder="1">
      <alignment/>
      <protection/>
    </xf>
    <xf numFmtId="0" fontId="3" fillId="0" borderId="51" xfId="48" applyFont="1" applyBorder="1">
      <alignment/>
      <protection/>
    </xf>
    <xf numFmtId="0" fontId="3" fillId="0" borderId="51" xfId="48" applyFont="1" applyBorder="1" applyAlignment="1">
      <alignment horizontal="right"/>
      <protection/>
    </xf>
    <xf numFmtId="0" fontId="10" fillId="0" borderId="0" xfId="48" applyFont="1" applyFill="1">
      <alignment/>
      <protection/>
    </xf>
    <xf numFmtId="0" fontId="3" fillId="0" borderId="0" xfId="48" applyFont="1" applyFill="1">
      <alignment/>
      <protection/>
    </xf>
    <xf numFmtId="0" fontId="3" fillId="0" borderId="0" xfId="48" applyFont="1" applyFill="1" applyAlignment="1">
      <alignment horizontal="right"/>
      <protection/>
    </xf>
    <xf numFmtId="0" fontId="3" fillId="0" borderId="0" xfId="48" applyFont="1" applyFill="1" applyAlignment="1">
      <alignment/>
      <protection/>
    </xf>
    <xf numFmtId="49" fontId="6" fillId="0" borderId="60" xfId="48" applyNumberFormat="1" applyFont="1" applyFill="1" applyBorder="1">
      <alignment/>
      <protection/>
    </xf>
    <xf numFmtId="0" fontId="6" fillId="0" borderId="40" xfId="48" applyFont="1" applyFill="1" applyBorder="1" applyAlignment="1">
      <alignment horizontal="center"/>
      <protection/>
    </xf>
    <xf numFmtId="0" fontId="6" fillId="0" borderId="40" xfId="48" applyNumberFormat="1" applyFont="1" applyFill="1" applyBorder="1" applyAlignment="1">
      <alignment horizontal="center"/>
      <protection/>
    </xf>
    <xf numFmtId="0" fontId="6" fillId="0" borderId="60" xfId="48" applyFont="1" applyFill="1" applyBorder="1" applyAlignment="1">
      <alignment horizontal="center"/>
      <protection/>
    </xf>
    <xf numFmtId="0" fontId="14" fillId="0" borderId="60" xfId="48" applyFont="1" applyFill="1" applyBorder="1">
      <alignment/>
      <protection/>
    </xf>
    <xf numFmtId="0" fontId="7" fillId="0" borderId="55" xfId="48" applyFont="1" applyFill="1" applyBorder="1" applyAlignment="1">
      <alignment horizontal="center" vertical="center"/>
      <protection/>
    </xf>
    <xf numFmtId="49" fontId="7" fillId="0" borderId="55" xfId="48" applyNumberFormat="1" applyFont="1" applyFill="1" applyBorder="1" applyAlignment="1">
      <alignment horizontal="left" vertical="center"/>
      <protection/>
    </xf>
    <xf numFmtId="0" fontId="7" fillId="0" borderId="55" xfId="48" applyFont="1" applyFill="1" applyBorder="1" applyAlignment="1">
      <alignment vertical="center"/>
      <protection/>
    </xf>
    <xf numFmtId="0" fontId="3" fillId="0" borderId="55" xfId="48" applyFont="1" applyFill="1" applyBorder="1" applyAlignment="1">
      <alignment horizontal="center" vertical="center"/>
      <protection/>
    </xf>
    <xf numFmtId="0" fontId="3" fillId="0" borderId="55" xfId="48" applyNumberFormat="1" applyFont="1" applyFill="1" applyBorder="1" applyAlignment="1">
      <alignment horizontal="right" vertical="center"/>
      <protection/>
    </xf>
    <xf numFmtId="0" fontId="3" fillId="0" borderId="55" xfId="48" applyNumberFormat="1" applyFont="1" applyFill="1" applyBorder="1" applyAlignment="1">
      <alignment vertical="center"/>
      <protection/>
    </xf>
    <xf numFmtId="0" fontId="9" fillId="0" borderId="63" xfId="48" applyNumberFormat="1" applyFont="1" applyFill="1" applyBorder="1" applyAlignment="1">
      <alignment vertical="center"/>
      <protection/>
    </xf>
    <xf numFmtId="0" fontId="3" fillId="0" borderId="0" xfId="48" applyFont="1" applyAlignment="1">
      <alignment vertical="center"/>
      <protection/>
    </xf>
    <xf numFmtId="49" fontId="3" fillId="0" borderId="55" xfId="48" applyNumberFormat="1" applyFont="1" applyFill="1" applyBorder="1" applyAlignment="1">
      <alignment horizontal="left" vertical="center"/>
      <protection/>
    </xf>
    <xf numFmtId="0" fontId="3" fillId="0" borderId="55" xfId="48" applyFont="1" applyFill="1" applyBorder="1" applyAlignment="1">
      <alignment vertical="center" wrapText="1"/>
      <protection/>
    </xf>
    <xf numFmtId="49" fontId="3" fillId="0" borderId="55" xfId="48" applyNumberFormat="1" applyFont="1" applyFill="1" applyBorder="1" applyAlignment="1">
      <alignment horizontal="center" vertical="center" shrinkToFit="1"/>
      <protection/>
    </xf>
    <xf numFmtId="4" fontId="3" fillId="0" borderId="55" xfId="48" applyNumberFormat="1" applyFont="1" applyFill="1" applyBorder="1" applyAlignment="1">
      <alignment horizontal="right" vertical="center"/>
      <protection/>
    </xf>
    <xf numFmtId="4" fontId="3" fillId="0" borderId="55" xfId="48" applyNumberFormat="1" applyFont="1" applyFill="1" applyBorder="1" applyAlignment="1">
      <alignment vertical="center"/>
      <protection/>
    </xf>
    <xf numFmtId="167" fontId="3" fillId="0" borderId="55" xfId="48" applyNumberFormat="1" applyFont="1" applyFill="1" applyBorder="1" applyAlignment="1">
      <alignment vertical="center"/>
      <protection/>
    </xf>
    <xf numFmtId="0" fontId="3" fillId="0" borderId="64" xfId="48" applyFont="1" applyFill="1" applyBorder="1" applyAlignment="1">
      <alignment horizontal="center" vertical="center"/>
      <protection/>
    </xf>
    <xf numFmtId="49" fontId="5" fillId="0" borderId="64" xfId="48" applyNumberFormat="1" applyFont="1" applyFill="1" applyBorder="1" applyAlignment="1">
      <alignment horizontal="left" vertical="center"/>
      <protection/>
    </xf>
    <xf numFmtId="0" fontId="5" fillId="0" borderId="64" xfId="48" applyFont="1" applyFill="1" applyBorder="1" applyAlignment="1">
      <alignment vertical="center"/>
      <protection/>
    </xf>
    <xf numFmtId="4" fontId="3" fillId="0" borderId="64" xfId="48" applyNumberFormat="1" applyFont="1" applyFill="1" applyBorder="1" applyAlignment="1">
      <alignment horizontal="right" vertical="center"/>
      <protection/>
    </xf>
    <xf numFmtId="4" fontId="7" fillId="0" borderId="64" xfId="48" applyNumberFormat="1" applyFont="1" applyFill="1" applyBorder="1" applyAlignment="1">
      <alignment vertical="center"/>
      <protection/>
    </xf>
    <xf numFmtId="0" fontId="7" fillId="0" borderId="64" xfId="48" applyFont="1" applyFill="1" applyBorder="1" applyAlignment="1">
      <alignment vertical="center"/>
      <protection/>
    </xf>
    <xf numFmtId="167" fontId="7" fillId="0" borderId="64" xfId="48" applyNumberFormat="1" applyFont="1" applyFill="1" applyBorder="1" applyAlignment="1">
      <alignment vertical="center"/>
      <protection/>
    </xf>
    <xf numFmtId="0" fontId="7" fillId="0" borderId="0" xfId="48" applyFont="1">
      <alignment/>
      <protection/>
    </xf>
    <xf numFmtId="0" fontId="3" fillId="0" borderId="0" xfId="48" applyFont="1" applyAlignment="1">
      <alignment horizontal="right"/>
      <protection/>
    </xf>
    <xf numFmtId="4" fontId="7" fillId="0" borderId="0" xfId="48" applyNumberFormat="1" applyFont="1">
      <alignment/>
      <protection/>
    </xf>
    <xf numFmtId="0" fontId="7" fillId="0" borderId="55" xfId="48" applyFont="1" applyFill="1" applyBorder="1" applyAlignment="1">
      <alignment horizontal="center"/>
      <protection/>
    </xf>
    <xf numFmtId="49" fontId="7" fillId="0" borderId="55" xfId="48" applyNumberFormat="1" applyFont="1" applyFill="1" applyBorder="1" applyAlignment="1">
      <alignment horizontal="left"/>
      <protection/>
    </xf>
    <xf numFmtId="0" fontId="7" fillId="0" borderId="55" xfId="48" applyFont="1" applyFill="1" applyBorder="1">
      <alignment/>
      <protection/>
    </xf>
    <xf numFmtId="0" fontId="3" fillId="0" borderId="55" xfId="48" applyFont="1" applyFill="1" applyBorder="1" applyAlignment="1">
      <alignment horizontal="center"/>
      <protection/>
    </xf>
    <xf numFmtId="0" fontId="3" fillId="0" borderId="55" xfId="48" applyNumberFormat="1" applyFont="1" applyFill="1" applyBorder="1" applyAlignment="1">
      <alignment horizontal="right"/>
      <protection/>
    </xf>
    <xf numFmtId="0" fontId="3" fillId="0" borderId="55" xfId="48" applyNumberFormat="1" applyFont="1" applyFill="1" applyBorder="1">
      <alignment/>
      <protection/>
    </xf>
    <xf numFmtId="0" fontId="9" fillId="0" borderId="63" xfId="48" applyNumberFormat="1" applyFont="1" applyFill="1" applyBorder="1">
      <alignment/>
      <protection/>
    </xf>
    <xf numFmtId="0" fontId="53" fillId="0" borderId="55" xfId="48" applyFont="1" applyFill="1" applyBorder="1" applyAlignment="1">
      <alignment vertical="center" wrapText="1"/>
      <protection/>
    </xf>
    <xf numFmtId="0" fontId="8" fillId="0" borderId="0" xfId="48" applyFont="1">
      <alignment/>
      <protection/>
    </xf>
    <xf numFmtId="0" fontId="19" fillId="0" borderId="0" xfId="48" applyFont="1">
      <alignment/>
      <protection/>
    </xf>
    <xf numFmtId="0" fontId="19" fillId="0" borderId="0" xfId="48" applyFont="1" applyAlignment="1">
      <alignment horizontal="right"/>
      <protection/>
    </xf>
    <xf numFmtId="4" fontId="8" fillId="0" borderId="0" xfId="48" applyNumberFormat="1" applyFont="1">
      <alignment/>
      <protection/>
    </xf>
    <xf numFmtId="0" fontId="53" fillId="0" borderId="0" xfId="48" applyFont="1">
      <alignment/>
      <protection/>
    </xf>
    <xf numFmtId="0" fontId="3" fillId="0" borderId="0" xfId="0" applyFont="1" applyAlignment="1">
      <alignment horizontal="left" wrapText="1"/>
    </xf>
    <xf numFmtId="0" fontId="6" fillId="0" borderId="25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7" fillId="0" borderId="65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59" xfId="0" applyFont="1" applyBorder="1" applyAlignment="1">
      <alignment horizontal="left"/>
    </xf>
    <xf numFmtId="0" fontId="9" fillId="0" borderId="0" xfId="0" applyFont="1" applyAlignment="1">
      <alignment horizontal="left" vertical="top" wrapText="1"/>
    </xf>
    <xf numFmtId="0" fontId="3" fillId="0" borderId="66" xfId="47" applyFont="1" applyBorder="1" applyAlignment="1">
      <alignment horizontal="center"/>
      <protection/>
    </xf>
    <xf numFmtId="0" fontId="3" fillId="0" borderId="67" xfId="47" applyFont="1" applyBorder="1" applyAlignment="1">
      <alignment horizontal="center"/>
      <protection/>
    </xf>
    <xf numFmtId="0" fontId="3" fillId="0" borderId="68" xfId="47" applyFont="1" applyBorder="1" applyAlignment="1">
      <alignment horizontal="center"/>
      <protection/>
    </xf>
    <xf numFmtId="0" fontId="3" fillId="0" borderId="69" xfId="47" applyFont="1" applyBorder="1" applyAlignment="1">
      <alignment horizontal="center"/>
      <protection/>
    </xf>
    <xf numFmtId="0" fontId="3" fillId="0" borderId="51" xfId="47" applyFont="1" applyBorder="1" applyAlignment="1">
      <alignment horizontal="left" shrinkToFit="1"/>
      <protection/>
    </xf>
    <xf numFmtId="0" fontId="3" fillId="0" borderId="70" xfId="47" applyFont="1" applyBorder="1" applyAlignment="1">
      <alignment horizontal="left" shrinkToFit="1"/>
      <protection/>
    </xf>
    <xf numFmtId="3" fontId="7" fillId="0" borderId="45" xfId="0" applyNumberFormat="1" applyFont="1" applyFill="1" applyBorder="1" applyAlignment="1">
      <alignment horizontal="right"/>
    </xf>
    <xf numFmtId="3" fontId="7" fillId="0" borderId="62" xfId="0" applyNumberFormat="1" applyFont="1" applyFill="1" applyBorder="1" applyAlignment="1">
      <alignment horizontal="right"/>
    </xf>
    <xf numFmtId="0" fontId="11" fillId="0" borderId="0" xfId="47" applyFont="1" applyAlignment="1">
      <alignment horizontal="center"/>
      <protection/>
    </xf>
    <xf numFmtId="49" fontId="3" fillId="0" borderId="68" xfId="47" applyNumberFormat="1" applyFont="1" applyBorder="1" applyAlignment="1">
      <alignment horizontal="center"/>
      <protection/>
    </xf>
    <xf numFmtId="0" fontId="11" fillId="0" borderId="0" xfId="48" applyFont="1" applyAlignment="1">
      <alignment horizontal="center"/>
      <protection/>
    </xf>
    <xf numFmtId="0" fontId="3" fillId="0" borderId="66" xfId="48" applyFont="1" applyBorder="1" applyAlignment="1">
      <alignment horizontal="center"/>
      <protection/>
    </xf>
    <xf numFmtId="0" fontId="3" fillId="0" borderId="67" xfId="48" applyFont="1" applyBorder="1" applyAlignment="1">
      <alignment horizontal="center"/>
      <protection/>
    </xf>
    <xf numFmtId="49" fontId="3" fillId="0" borderId="68" xfId="48" applyNumberFormat="1" applyFont="1" applyBorder="1" applyAlignment="1">
      <alignment horizontal="center"/>
      <protection/>
    </xf>
    <xf numFmtId="0" fontId="3" fillId="0" borderId="69" xfId="48" applyFont="1" applyBorder="1" applyAlignment="1">
      <alignment horizontal="center"/>
      <protection/>
    </xf>
    <xf numFmtId="0" fontId="3" fillId="0" borderId="51" xfId="48" applyFont="1" applyBorder="1" applyAlignment="1">
      <alignment horizontal="left" shrinkToFit="1"/>
      <protection/>
    </xf>
    <xf numFmtId="0" fontId="3" fillId="0" borderId="70" xfId="48" applyFont="1" applyBorder="1" applyAlignment="1">
      <alignment horizontal="left" shrinkToFi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POL.XLS" xfId="47"/>
    <cellStyle name="normální_POL.XLS 2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lank\Dokumenty\Blbosti\REHE\V&#253;kaz%20V&#253;m&#283;r\Residence%20Red%20Head_V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V"/>
    </sheetNames>
    <sheetDataSet>
      <sheetData sheetId="0">
        <row r="4">
          <cell r="C4" t="str">
            <v>Rekreační dům -stavební část</v>
          </cell>
        </row>
        <row r="6">
          <cell r="C6" t="str">
            <v>RESIDENCE RED HEAD - INGONISH</v>
          </cell>
        </row>
        <row r="7">
          <cell r="G7">
            <v>1</v>
          </cell>
        </row>
      </sheetData>
      <sheetData sheetId="1"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46">
          <cell r="H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1" max="1" width="2.00390625" style="3" customWidth="1"/>
    <col min="2" max="2" width="15.00390625" style="3" customWidth="1"/>
    <col min="3" max="3" width="15.875" style="3" customWidth="1"/>
    <col min="4" max="4" width="14.625" style="3" customWidth="1"/>
    <col min="5" max="5" width="12.25390625" style="3" customWidth="1"/>
    <col min="6" max="6" width="24.375" style="3" customWidth="1"/>
    <col min="7" max="7" width="14.125" style="3" customWidth="1"/>
    <col min="8" max="16384" width="9.125" style="3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4" t="s">
        <v>1</v>
      </c>
      <c r="B3" s="5"/>
      <c r="C3" s="6" t="s">
        <v>2</v>
      </c>
      <c r="D3" s="6"/>
      <c r="E3" s="6"/>
      <c r="F3" s="7" t="s">
        <v>3</v>
      </c>
      <c r="G3" s="8"/>
    </row>
    <row r="4" spans="1:7" ht="12.75" customHeight="1">
      <c r="A4" s="9"/>
      <c r="B4" s="10"/>
      <c r="C4" s="11" t="s">
        <v>513</v>
      </c>
      <c r="D4" s="12"/>
      <c r="E4" s="12"/>
      <c r="F4" s="13"/>
      <c r="G4" s="14"/>
    </row>
    <row r="5" spans="1:7" ht="12.75" customHeight="1">
      <c r="A5" s="15" t="s">
        <v>5</v>
      </c>
      <c r="B5" s="16"/>
      <c r="C5" s="17" t="s">
        <v>6</v>
      </c>
      <c r="D5" s="17"/>
      <c r="E5" s="17"/>
      <c r="F5" s="18" t="s">
        <v>7</v>
      </c>
      <c r="G5" s="19"/>
    </row>
    <row r="6" spans="1:7" ht="12.75" customHeight="1">
      <c r="A6" s="9"/>
      <c r="B6" s="10"/>
      <c r="C6" s="11" t="s">
        <v>253</v>
      </c>
      <c r="D6" s="12"/>
      <c r="E6" s="12"/>
      <c r="F6" s="20"/>
      <c r="G6" s="14"/>
    </row>
    <row r="7" spans="1:9" ht="12.75">
      <c r="A7" s="15" t="s">
        <v>8</v>
      </c>
      <c r="B7" s="17"/>
      <c r="C7" s="240" t="s">
        <v>254</v>
      </c>
      <c r="D7" s="241"/>
      <c r="E7" s="21" t="s">
        <v>9</v>
      </c>
      <c r="F7" s="22"/>
      <c r="G7" s="68">
        <v>227.37</v>
      </c>
      <c r="H7" s="23"/>
      <c r="I7" s="23"/>
    </row>
    <row r="8" spans="1:7" ht="12.75">
      <c r="A8" s="15" t="s">
        <v>10</v>
      </c>
      <c r="B8" s="17"/>
      <c r="C8" s="240" t="s">
        <v>255</v>
      </c>
      <c r="D8" s="241"/>
      <c r="E8" s="18" t="s">
        <v>11</v>
      </c>
      <c r="F8" s="17"/>
      <c r="G8" s="24">
        <f>IF(PocetMJ=0,,ROUND((F30+F32)/PocetMJ,1))</f>
        <v>0</v>
      </c>
    </row>
    <row r="9" spans="1:7" ht="12.75">
      <c r="A9" s="25" t="s">
        <v>12</v>
      </c>
      <c r="B9" s="26"/>
      <c r="C9" s="26">
        <v>17</v>
      </c>
      <c r="D9" s="26"/>
      <c r="E9" s="27" t="s">
        <v>13</v>
      </c>
      <c r="F9" s="26"/>
      <c r="G9" s="28"/>
    </row>
    <row r="10" spans="1:57" ht="12.75">
      <c r="A10" s="29" t="s">
        <v>14</v>
      </c>
      <c r="B10" s="30"/>
      <c r="C10" s="30"/>
      <c r="D10" s="30"/>
      <c r="E10" s="13" t="s">
        <v>15</v>
      </c>
      <c r="F10" s="30"/>
      <c r="G10" s="14"/>
      <c r="BA10" s="31"/>
      <c r="BB10" s="31"/>
      <c r="BC10" s="31"/>
      <c r="BD10" s="31"/>
      <c r="BE10" s="31"/>
    </row>
    <row r="11" spans="1:7" ht="12.75">
      <c r="A11" s="29"/>
      <c r="B11" s="30"/>
      <c r="C11" s="30"/>
      <c r="D11" s="30"/>
      <c r="E11" s="242"/>
      <c r="F11" s="243"/>
      <c r="G11" s="244"/>
    </row>
    <row r="12" spans="1:7" ht="28.5" customHeight="1" thickBot="1">
      <c r="A12" s="32" t="s">
        <v>16</v>
      </c>
      <c r="B12" s="33"/>
      <c r="C12" s="33"/>
      <c r="D12" s="33"/>
      <c r="E12" s="34"/>
      <c r="F12" s="34"/>
      <c r="G12" s="35"/>
    </row>
    <row r="13" spans="1:7" ht="17.25" customHeight="1" thickBot="1">
      <c r="A13" s="36" t="s">
        <v>17</v>
      </c>
      <c r="B13" s="37"/>
      <c r="C13" s="38"/>
      <c r="D13" s="39" t="s">
        <v>18</v>
      </c>
      <c r="E13" s="40"/>
      <c r="F13" s="40"/>
      <c r="G13" s="38"/>
    </row>
    <row r="14" spans="1:7" ht="15.75" customHeight="1">
      <c r="A14" s="41"/>
      <c r="B14" s="42" t="s">
        <v>19</v>
      </c>
      <c r="C14" s="43">
        <f>Dodavka</f>
        <v>0</v>
      </c>
      <c r="D14" s="44" t="str">
        <f>Rekapitulace!A36</f>
        <v>Individuální mimostaveništní doprava</v>
      </c>
      <c r="E14" s="45"/>
      <c r="F14" s="46"/>
      <c r="G14" s="43">
        <f>Rekapitulace!I36</f>
        <v>0</v>
      </c>
    </row>
    <row r="15" spans="1:7" ht="15.75" customHeight="1">
      <c r="A15" s="41" t="s">
        <v>20</v>
      </c>
      <c r="B15" s="42" t="s">
        <v>21</v>
      </c>
      <c r="C15" s="43">
        <f>Mont</f>
        <v>0</v>
      </c>
      <c r="D15" s="25" t="str">
        <f>Rekapitulace!A37</f>
        <v>Kompletační činnost zhotovitele</v>
      </c>
      <c r="E15" s="47"/>
      <c r="F15" s="48"/>
      <c r="G15" s="43">
        <f>Rekapitulace!I37</f>
        <v>0</v>
      </c>
    </row>
    <row r="16" spans="1:7" ht="15.75" customHeight="1">
      <c r="A16" s="41" t="s">
        <v>22</v>
      </c>
      <c r="B16" s="42" t="s">
        <v>23</v>
      </c>
      <c r="C16" s="43">
        <f>HSV</f>
        <v>0</v>
      </c>
      <c r="D16" s="25" t="str">
        <f>Rekapitulace!A38</f>
        <v>Zařízení staveniště</v>
      </c>
      <c r="E16" s="47"/>
      <c r="F16" s="48"/>
      <c r="G16" s="43">
        <f>Rekapitulace!I38</f>
        <v>0</v>
      </c>
    </row>
    <row r="17" spans="1:7" ht="15.75" customHeight="1">
      <c r="A17" s="49" t="s">
        <v>24</v>
      </c>
      <c r="B17" s="42" t="s">
        <v>25</v>
      </c>
      <c r="C17" s="43">
        <f>PSV</f>
        <v>0</v>
      </c>
      <c r="D17" s="25"/>
      <c r="E17" s="47"/>
      <c r="F17" s="48"/>
      <c r="G17" s="43"/>
    </row>
    <row r="18" spans="1:7" ht="15.75" customHeight="1">
      <c r="A18" s="50" t="s">
        <v>26</v>
      </c>
      <c r="B18" s="42"/>
      <c r="C18" s="43">
        <f>SUM(C14:C17)</f>
        <v>0</v>
      </c>
      <c r="D18" s="25"/>
      <c r="E18" s="47"/>
      <c r="F18" s="48"/>
      <c r="G18" s="43"/>
    </row>
    <row r="19" spans="1:7" ht="15.75" customHeight="1">
      <c r="A19" s="50"/>
      <c r="B19" s="42"/>
      <c r="C19" s="43"/>
      <c r="D19" s="25"/>
      <c r="E19" s="47"/>
      <c r="F19" s="48"/>
      <c r="G19" s="43"/>
    </row>
    <row r="20" spans="1:7" ht="15.75" customHeight="1">
      <c r="A20" s="50" t="s">
        <v>27</v>
      </c>
      <c r="B20" s="42"/>
      <c r="C20" s="43">
        <f>HZS</f>
        <v>0</v>
      </c>
      <c r="D20" s="25"/>
      <c r="E20" s="47"/>
      <c r="F20" s="48"/>
      <c r="G20" s="43"/>
    </row>
    <row r="21" spans="1:7" ht="15.75" customHeight="1">
      <c r="A21" s="29" t="s">
        <v>28</v>
      </c>
      <c r="B21" s="30"/>
      <c r="C21" s="43">
        <f>C18+C20</f>
        <v>0</v>
      </c>
      <c r="D21" s="25" t="s">
        <v>29</v>
      </c>
      <c r="E21" s="47"/>
      <c r="F21" s="48"/>
      <c r="G21" s="43">
        <f>G22-SUM(G14:G20)</f>
        <v>0</v>
      </c>
    </row>
    <row r="22" spans="1:7" ht="15.75" customHeight="1" thickBot="1">
      <c r="A22" s="25" t="s">
        <v>30</v>
      </c>
      <c r="B22" s="26"/>
      <c r="C22" s="51">
        <f>C21+G22</f>
        <v>0</v>
      </c>
      <c r="D22" s="52" t="s">
        <v>31</v>
      </c>
      <c r="E22" s="53"/>
      <c r="F22" s="54"/>
      <c r="G22" s="43">
        <f>VRN</f>
        <v>0</v>
      </c>
    </row>
    <row r="23" spans="1:7" ht="12.75">
      <c r="A23" s="4" t="s">
        <v>32</v>
      </c>
      <c r="B23" s="6"/>
      <c r="C23" s="7" t="s">
        <v>33</v>
      </c>
      <c r="D23" s="6"/>
      <c r="E23" s="7" t="s">
        <v>34</v>
      </c>
      <c r="F23" s="6"/>
      <c r="G23" s="8"/>
    </row>
    <row r="24" spans="1:7" ht="12.75">
      <c r="A24" s="15"/>
      <c r="B24" s="17"/>
      <c r="C24" s="18" t="s">
        <v>35</v>
      </c>
      <c r="D24" s="17"/>
      <c r="E24" s="18" t="s">
        <v>35</v>
      </c>
      <c r="F24" s="17"/>
      <c r="G24" s="19"/>
    </row>
    <row r="25" spans="1:7" ht="12.75">
      <c r="A25" s="29" t="s">
        <v>36</v>
      </c>
      <c r="B25" s="55"/>
      <c r="C25" s="13" t="s">
        <v>36</v>
      </c>
      <c r="D25" s="30"/>
      <c r="E25" s="13" t="s">
        <v>36</v>
      </c>
      <c r="F25" s="30"/>
      <c r="G25" s="14"/>
    </row>
    <row r="26" spans="1:7" ht="12.75">
      <c r="A26" s="29"/>
      <c r="B26" s="56"/>
      <c r="C26" s="13" t="s">
        <v>37</v>
      </c>
      <c r="D26" s="30"/>
      <c r="E26" s="13" t="s">
        <v>38</v>
      </c>
      <c r="F26" s="30"/>
      <c r="G26" s="14"/>
    </row>
    <row r="27" spans="1:7" ht="12.75">
      <c r="A27" s="29"/>
      <c r="B27" s="30"/>
      <c r="C27" s="13"/>
      <c r="D27" s="30"/>
      <c r="E27" s="13"/>
      <c r="F27" s="30"/>
      <c r="G27" s="14"/>
    </row>
    <row r="28" spans="1:7" ht="97.5" customHeight="1">
      <c r="A28" s="29"/>
      <c r="B28" s="30"/>
      <c r="C28" s="13"/>
      <c r="D28" s="30"/>
      <c r="E28" s="13"/>
      <c r="F28" s="30"/>
      <c r="G28" s="14"/>
    </row>
    <row r="29" spans="1:7" ht="12.75">
      <c r="A29" s="15" t="s">
        <v>39</v>
      </c>
      <c r="B29" s="17"/>
      <c r="C29" s="57">
        <v>0</v>
      </c>
      <c r="D29" s="17" t="s">
        <v>40</v>
      </c>
      <c r="E29" s="18"/>
      <c r="F29" s="58"/>
      <c r="G29" s="19"/>
    </row>
    <row r="30" spans="1:7" ht="12.75">
      <c r="A30" s="15" t="s">
        <v>39</v>
      </c>
      <c r="B30" s="17"/>
      <c r="C30" s="57">
        <v>15</v>
      </c>
      <c r="D30" s="17" t="s">
        <v>40</v>
      </c>
      <c r="E30" s="18"/>
      <c r="F30" s="58"/>
      <c r="G30" s="19"/>
    </row>
    <row r="31" spans="1:7" ht="12.75">
      <c r="A31" s="15" t="s">
        <v>41</v>
      </c>
      <c r="B31" s="17"/>
      <c r="C31" s="57">
        <v>15</v>
      </c>
      <c r="D31" s="17" t="s">
        <v>40</v>
      </c>
      <c r="E31" s="18"/>
      <c r="F31" s="59">
        <f>ROUND(PRODUCT(F30,C31/100),0)</f>
        <v>0</v>
      </c>
      <c r="G31" s="28"/>
    </row>
    <row r="32" spans="1:7" ht="12.75">
      <c r="A32" s="15" t="s">
        <v>39</v>
      </c>
      <c r="B32" s="17"/>
      <c r="C32" s="57">
        <v>21</v>
      </c>
      <c r="D32" s="17" t="s">
        <v>40</v>
      </c>
      <c r="E32" s="18"/>
      <c r="F32" s="58">
        <f>C22</f>
        <v>0</v>
      </c>
      <c r="G32" s="19"/>
    </row>
    <row r="33" spans="1:7" ht="12.75">
      <c r="A33" s="15" t="s">
        <v>41</v>
      </c>
      <c r="B33" s="17"/>
      <c r="C33" s="57">
        <v>21</v>
      </c>
      <c r="D33" s="17" t="s">
        <v>40</v>
      </c>
      <c r="E33" s="18"/>
      <c r="F33" s="59">
        <f>ROUND(PRODUCT(F32,C33/100),0)</f>
        <v>0</v>
      </c>
      <c r="G33" s="28"/>
    </row>
    <row r="34" spans="1:7" s="65" customFormat="1" ht="19.5" customHeight="1" thickBot="1">
      <c r="A34" s="60" t="s">
        <v>42</v>
      </c>
      <c r="B34" s="61"/>
      <c r="C34" s="61"/>
      <c r="D34" s="61"/>
      <c r="E34" s="62"/>
      <c r="F34" s="63">
        <f>ROUND(SUM(F29:F33),0)</f>
        <v>0</v>
      </c>
      <c r="G34" s="64"/>
    </row>
    <row r="36" spans="1:8" ht="12.75">
      <c r="A36" s="66" t="s">
        <v>43</v>
      </c>
      <c r="B36" s="66"/>
      <c r="C36" s="66"/>
      <c r="D36" s="66"/>
      <c r="E36" s="66"/>
      <c r="F36" s="66"/>
      <c r="G36" s="66"/>
      <c r="H36" s="3" t="s">
        <v>4</v>
      </c>
    </row>
    <row r="37" spans="1:8" ht="14.25" customHeight="1">
      <c r="A37" s="66"/>
      <c r="B37" s="245"/>
      <c r="C37" s="245"/>
      <c r="D37" s="245"/>
      <c r="E37" s="245"/>
      <c r="F37" s="245"/>
      <c r="G37" s="245"/>
      <c r="H37" s="3" t="s">
        <v>4</v>
      </c>
    </row>
    <row r="38" spans="1:8" ht="12.75" customHeight="1">
      <c r="A38" s="67"/>
      <c r="B38" s="245"/>
      <c r="C38" s="245"/>
      <c r="D38" s="245"/>
      <c r="E38" s="245"/>
      <c r="F38" s="245"/>
      <c r="G38" s="245"/>
      <c r="H38" s="3" t="s">
        <v>4</v>
      </c>
    </row>
    <row r="39" spans="1:8" ht="12.75">
      <c r="A39" s="67"/>
      <c r="B39" s="245"/>
      <c r="C39" s="245"/>
      <c r="D39" s="245"/>
      <c r="E39" s="245"/>
      <c r="F39" s="245"/>
      <c r="G39" s="245"/>
      <c r="H39" s="3" t="s">
        <v>4</v>
      </c>
    </row>
    <row r="40" spans="1:8" ht="12.75">
      <c r="A40" s="67"/>
      <c r="B40" s="245"/>
      <c r="C40" s="245"/>
      <c r="D40" s="245"/>
      <c r="E40" s="245"/>
      <c r="F40" s="245"/>
      <c r="G40" s="245"/>
      <c r="H40" s="3" t="s">
        <v>4</v>
      </c>
    </row>
    <row r="41" spans="1:8" ht="12.75">
      <c r="A41" s="67"/>
      <c r="B41" s="245"/>
      <c r="C41" s="245"/>
      <c r="D41" s="245"/>
      <c r="E41" s="245"/>
      <c r="F41" s="245"/>
      <c r="G41" s="245"/>
      <c r="H41" s="3" t="s">
        <v>4</v>
      </c>
    </row>
    <row r="42" spans="1:8" ht="12.75">
      <c r="A42" s="67"/>
      <c r="B42" s="245"/>
      <c r="C42" s="245"/>
      <c r="D42" s="245"/>
      <c r="E42" s="245"/>
      <c r="F42" s="245"/>
      <c r="G42" s="245"/>
      <c r="H42" s="3" t="s">
        <v>4</v>
      </c>
    </row>
    <row r="43" spans="1:8" ht="12.75">
      <c r="A43" s="67"/>
      <c r="B43" s="245"/>
      <c r="C43" s="245"/>
      <c r="D43" s="245"/>
      <c r="E43" s="245"/>
      <c r="F43" s="245"/>
      <c r="G43" s="245"/>
      <c r="H43" s="3" t="s">
        <v>4</v>
      </c>
    </row>
    <row r="44" spans="1:8" ht="12.75">
      <c r="A44" s="67"/>
      <c r="B44" s="245"/>
      <c r="C44" s="245"/>
      <c r="D44" s="245"/>
      <c r="E44" s="245"/>
      <c r="F44" s="245"/>
      <c r="G44" s="245"/>
      <c r="H44" s="3" t="s">
        <v>4</v>
      </c>
    </row>
    <row r="45" spans="1:8" ht="12.75">
      <c r="A45" s="67"/>
      <c r="B45" s="245"/>
      <c r="C45" s="245"/>
      <c r="D45" s="245"/>
      <c r="E45" s="245"/>
      <c r="F45" s="245"/>
      <c r="G45" s="245"/>
      <c r="H45" s="3" t="s">
        <v>4</v>
      </c>
    </row>
    <row r="46" spans="2:7" ht="12.75">
      <c r="B46" s="239"/>
      <c r="C46" s="239"/>
      <c r="D46" s="239"/>
      <c r="E46" s="239"/>
      <c r="F46" s="239"/>
      <c r="G46" s="239"/>
    </row>
    <row r="47" spans="2:7" ht="12.75">
      <c r="B47" s="239"/>
      <c r="C47" s="239"/>
      <c r="D47" s="239"/>
      <c r="E47" s="239"/>
      <c r="F47" s="239"/>
      <c r="G47" s="239"/>
    </row>
    <row r="48" spans="2:7" ht="12.75">
      <c r="B48" s="239"/>
      <c r="C48" s="239"/>
      <c r="D48" s="239"/>
      <c r="E48" s="239"/>
      <c r="F48" s="239"/>
      <c r="G48" s="239"/>
    </row>
    <row r="49" spans="2:7" ht="12.75">
      <c r="B49" s="239"/>
      <c r="C49" s="239"/>
      <c r="D49" s="239"/>
      <c r="E49" s="239"/>
      <c r="F49" s="239"/>
      <c r="G49" s="239"/>
    </row>
    <row r="50" spans="2:7" ht="12.75">
      <c r="B50" s="239"/>
      <c r="C50" s="239"/>
      <c r="D50" s="239"/>
      <c r="E50" s="239"/>
      <c r="F50" s="239"/>
      <c r="G50" s="239"/>
    </row>
    <row r="51" spans="2:7" ht="12.75">
      <c r="B51" s="239"/>
      <c r="C51" s="239"/>
      <c r="D51" s="239"/>
      <c r="E51" s="239"/>
      <c r="F51" s="239"/>
      <c r="G51" s="239"/>
    </row>
    <row r="52" spans="2:7" ht="12.75">
      <c r="B52" s="239"/>
      <c r="C52" s="239"/>
      <c r="D52" s="239"/>
      <c r="E52" s="239"/>
      <c r="F52" s="239"/>
      <c r="G52" s="239"/>
    </row>
    <row r="53" spans="2:7" ht="12.75">
      <c r="B53" s="239"/>
      <c r="C53" s="239"/>
      <c r="D53" s="239"/>
      <c r="E53" s="239"/>
      <c r="F53" s="239"/>
      <c r="G53" s="239"/>
    </row>
    <row r="54" spans="2:7" ht="12.75">
      <c r="B54" s="239"/>
      <c r="C54" s="239"/>
      <c r="D54" s="239"/>
      <c r="E54" s="239"/>
      <c r="F54" s="239"/>
      <c r="G54" s="239"/>
    </row>
    <row r="55" spans="2:7" ht="12.75">
      <c r="B55" s="239"/>
      <c r="C55" s="239"/>
      <c r="D55" s="239"/>
      <c r="E55" s="239"/>
      <c r="F55" s="239"/>
      <c r="G55" s="239"/>
    </row>
  </sheetData>
  <sheetProtection/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B47:G47"/>
    <mergeCell ref="C7:D7"/>
    <mergeCell ref="C8:D8"/>
    <mergeCell ref="E11:G11"/>
    <mergeCell ref="B37:G45"/>
    <mergeCell ref="B46:G46"/>
  </mergeCells>
  <printOptions horizontalCentered="1"/>
  <pageMargins left="0.5905511811023623" right="0.3937007874015748" top="0.984251968503937" bottom="0.984251968503937" header="0.5118110236220472" footer="0.5118110236220472"/>
  <pageSetup horizontalDpi="300" verticalDpi="300" orientation="portrait" paperSize="9" scale="96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90"/>
  <sheetViews>
    <sheetView zoomScalePageLayoutView="0" workbookViewId="0" topLeftCell="A1">
      <selection activeCell="F39" sqref="F39"/>
    </sheetView>
  </sheetViews>
  <sheetFormatPr defaultColWidth="9.00390625" defaultRowHeight="12.75"/>
  <cols>
    <col min="1" max="1" width="5.875" style="3" customWidth="1"/>
    <col min="2" max="2" width="6.125" style="3" customWidth="1"/>
    <col min="3" max="3" width="11.375" style="3" customWidth="1"/>
    <col min="4" max="4" width="15.875" style="3" customWidth="1"/>
    <col min="5" max="5" width="11.25390625" style="3" customWidth="1"/>
    <col min="6" max="6" width="10.875" style="3" customWidth="1"/>
    <col min="7" max="7" width="11.00390625" style="3" customWidth="1"/>
    <col min="8" max="8" width="11.125" style="3" customWidth="1"/>
    <col min="9" max="9" width="10.75390625" style="3" customWidth="1"/>
    <col min="10" max="16384" width="9.125" style="3" customWidth="1"/>
  </cols>
  <sheetData>
    <row r="1" spans="1:9" ht="13.5" thickTop="1">
      <c r="A1" s="246" t="s">
        <v>5</v>
      </c>
      <c r="B1" s="247"/>
      <c r="C1" s="69" t="str">
        <f>CONCATENATE(cislostavby," ",nazevstavby)</f>
        <v> MZE ČR</v>
      </c>
      <c r="D1" s="70"/>
      <c r="E1" s="71"/>
      <c r="F1" s="70"/>
      <c r="G1" s="70"/>
      <c r="H1" s="72"/>
      <c r="I1" s="73"/>
    </row>
    <row r="2" spans="1:9" ht="13.5" thickBot="1">
      <c r="A2" s="248" t="s">
        <v>1</v>
      </c>
      <c r="B2" s="249"/>
      <c r="C2" s="74" t="str">
        <f>CONCATENATE(cisloobjektu," ",nazevobjektu)</f>
        <v> Mateřská škola - "dětská skupina"</v>
      </c>
      <c r="D2" s="75"/>
      <c r="E2" s="76"/>
      <c r="F2" s="75"/>
      <c r="G2" s="250"/>
      <c r="H2" s="250"/>
      <c r="I2" s="251"/>
    </row>
    <row r="3" ht="13.5" thickTop="1"/>
    <row r="4" spans="1:9" ht="19.5" customHeight="1">
      <c r="A4" s="77" t="s">
        <v>44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s="30" customFormat="1" ht="13.5" thickBot="1">
      <c r="A6" s="78"/>
      <c r="B6" s="79" t="s">
        <v>45</v>
      </c>
      <c r="C6" s="79"/>
      <c r="D6" s="80"/>
      <c r="E6" s="81" t="s">
        <v>46</v>
      </c>
      <c r="F6" s="82" t="s">
        <v>47</v>
      </c>
      <c r="G6" s="82" t="s">
        <v>48</v>
      </c>
      <c r="H6" s="82" t="s">
        <v>49</v>
      </c>
      <c r="I6" s="83" t="s">
        <v>27</v>
      </c>
    </row>
    <row r="7" spans="1:9" s="30" customFormat="1" ht="12.75">
      <c r="A7" s="84" t="str">
        <f>Položky!B7</f>
        <v>3</v>
      </c>
      <c r="B7" s="85" t="str">
        <f>Položky!C7</f>
        <v>Svislé a kompletní konstrukce</v>
      </c>
      <c r="C7" s="86"/>
      <c r="D7" s="87"/>
      <c r="E7" s="88">
        <f>Položky!G18</f>
        <v>0</v>
      </c>
      <c r="F7" s="89">
        <v>0</v>
      </c>
      <c r="G7" s="89">
        <v>0</v>
      </c>
      <c r="H7" s="89">
        <v>0</v>
      </c>
      <c r="I7" s="90">
        <v>0</v>
      </c>
    </row>
    <row r="8" spans="1:9" s="30" customFormat="1" ht="12.75">
      <c r="A8" s="84" t="str">
        <f>Položky!B19</f>
        <v>4</v>
      </c>
      <c r="B8" s="85" t="str">
        <f>Položky!C19</f>
        <v>Vodorovné konstrukce</v>
      </c>
      <c r="C8" s="86"/>
      <c r="D8" s="87"/>
      <c r="E8" s="88">
        <f>Položky!G22</f>
        <v>0</v>
      </c>
      <c r="F8" s="89">
        <v>0</v>
      </c>
      <c r="G8" s="89">
        <v>0</v>
      </c>
      <c r="H8" s="89">
        <v>0</v>
      </c>
      <c r="I8" s="90">
        <v>0</v>
      </c>
    </row>
    <row r="9" spans="1:9" s="30" customFormat="1" ht="12.75">
      <c r="A9" s="84" t="str">
        <f>Položky!B23</f>
        <v>61</v>
      </c>
      <c r="B9" s="85" t="str">
        <f>Položky!C23</f>
        <v>Upravy povrchů vnitřní</v>
      </c>
      <c r="C9" s="86"/>
      <c r="D9" s="87"/>
      <c r="E9" s="88">
        <f>Položky!G31</f>
        <v>0</v>
      </c>
      <c r="F9" s="89">
        <v>0</v>
      </c>
      <c r="G9" s="89">
        <v>0</v>
      </c>
      <c r="H9" s="89">
        <v>0</v>
      </c>
      <c r="I9" s="90">
        <v>0</v>
      </c>
    </row>
    <row r="10" spans="1:9" s="30" customFormat="1" ht="12.75">
      <c r="A10" s="84" t="str">
        <f>Položky!B32</f>
        <v>64</v>
      </c>
      <c r="B10" s="85" t="str">
        <f>Položky!C32</f>
        <v>Výplně otvorů</v>
      </c>
      <c r="C10" s="86"/>
      <c r="D10" s="87"/>
      <c r="E10" s="88">
        <f>Položky!G36</f>
        <v>0</v>
      </c>
      <c r="F10" s="89">
        <v>0</v>
      </c>
      <c r="G10" s="89">
        <v>0</v>
      </c>
      <c r="H10" s="89">
        <v>0</v>
      </c>
      <c r="I10" s="90">
        <v>0</v>
      </c>
    </row>
    <row r="11" spans="1:9" s="30" customFormat="1" ht="12.75">
      <c r="A11" s="84" t="str">
        <f>Položky!B37</f>
        <v>90</v>
      </c>
      <c r="B11" s="85" t="str">
        <f>Položky!C37</f>
        <v>Přípočty</v>
      </c>
      <c r="C11" s="86"/>
      <c r="D11" s="87"/>
      <c r="E11" s="88">
        <f>Položky!G39</f>
        <v>0</v>
      </c>
      <c r="F11" s="89">
        <v>0</v>
      </c>
      <c r="G11" s="89">
        <v>0</v>
      </c>
      <c r="H11" s="89">
        <v>0</v>
      </c>
      <c r="I11" s="90">
        <v>0</v>
      </c>
    </row>
    <row r="12" spans="1:9" s="30" customFormat="1" ht="12.75">
      <c r="A12" s="84" t="str">
        <f>Položky!B40</f>
        <v>94</v>
      </c>
      <c r="B12" s="85" t="str">
        <f>Položky!C40</f>
        <v>Lešení a stavební výtahy</v>
      </c>
      <c r="C12" s="86"/>
      <c r="D12" s="87"/>
      <c r="E12" s="88">
        <f>Položky!G42</f>
        <v>0</v>
      </c>
      <c r="F12" s="89">
        <v>0</v>
      </c>
      <c r="G12" s="89">
        <v>0</v>
      </c>
      <c r="H12" s="89">
        <v>0</v>
      </c>
      <c r="I12" s="90">
        <v>0</v>
      </c>
    </row>
    <row r="13" spans="1:9" s="30" customFormat="1" ht="12.75">
      <c r="A13" s="84" t="str">
        <f>Položky!B43</f>
        <v>95</v>
      </c>
      <c r="B13" s="85" t="str">
        <f>Položky!C43</f>
        <v>Dokončovací kce na pozem.stav.</v>
      </c>
      <c r="C13" s="86"/>
      <c r="D13" s="87"/>
      <c r="E13" s="88">
        <f>Položky!G47</f>
        <v>0</v>
      </c>
      <c r="F13" s="89">
        <v>0</v>
      </c>
      <c r="G13" s="89">
        <v>0</v>
      </c>
      <c r="H13" s="89">
        <v>0</v>
      </c>
      <c r="I13" s="90">
        <v>0</v>
      </c>
    </row>
    <row r="14" spans="1:9" s="30" customFormat="1" ht="12.75">
      <c r="A14" s="84" t="str">
        <f>Položky!B48</f>
        <v>96</v>
      </c>
      <c r="B14" s="85" t="str">
        <f>Položky!C48</f>
        <v>Bourání konstrukcí</v>
      </c>
      <c r="C14" s="86"/>
      <c r="D14" s="87"/>
      <c r="E14" s="88">
        <f>Položky!G75</f>
        <v>0</v>
      </c>
      <c r="F14" s="89">
        <v>0</v>
      </c>
      <c r="G14" s="89">
        <v>0</v>
      </c>
      <c r="H14" s="89">
        <v>0</v>
      </c>
      <c r="I14" s="90">
        <v>0</v>
      </c>
    </row>
    <row r="15" spans="1:9" s="30" customFormat="1" ht="12.75">
      <c r="A15" s="84" t="str">
        <f>Položky!B76</f>
        <v>99</v>
      </c>
      <c r="B15" s="85" t="str">
        <f>Položky!C76</f>
        <v>Staveništní přesun hmot</v>
      </c>
      <c r="C15" s="86"/>
      <c r="D15" s="87"/>
      <c r="E15" s="88">
        <f>Položky!G78</f>
        <v>0</v>
      </c>
      <c r="F15" s="89">
        <v>0</v>
      </c>
      <c r="G15" s="89">
        <v>0</v>
      </c>
      <c r="H15" s="89">
        <v>0</v>
      </c>
      <c r="I15" s="90">
        <v>0</v>
      </c>
    </row>
    <row r="16" spans="1:9" s="30" customFormat="1" ht="12.75">
      <c r="A16" s="84" t="str">
        <f>Položky!B79</f>
        <v>711</v>
      </c>
      <c r="B16" s="85" t="str">
        <f>Položky!C79</f>
        <v>Izolace proti vodě</v>
      </c>
      <c r="C16" s="86"/>
      <c r="D16" s="87"/>
      <c r="E16" s="88">
        <v>0</v>
      </c>
      <c r="F16" s="89">
        <f>Položky!G85</f>
        <v>0</v>
      </c>
      <c r="G16" s="89">
        <v>0</v>
      </c>
      <c r="H16" s="89">
        <v>0</v>
      </c>
      <c r="I16" s="90">
        <v>0</v>
      </c>
    </row>
    <row r="17" spans="1:9" s="30" customFormat="1" ht="12.75">
      <c r="A17" s="84" t="str">
        <f>Položky!B86</f>
        <v>720</v>
      </c>
      <c r="B17" s="85" t="str">
        <f>Položky!C86</f>
        <v>Zdravotechnická instalace</v>
      </c>
      <c r="C17" s="86"/>
      <c r="D17" s="87"/>
      <c r="E17" s="88">
        <v>0</v>
      </c>
      <c r="F17" s="89">
        <f>Položky!G88</f>
        <v>0</v>
      </c>
      <c r="G17" s="89">
        <v>0</v>
      </c>
      <c r="H17" s="89">
        <v>0</v>
      </c>
      <c r="I17" s="90">
        <v>0</v>
      </c>
    </row>
    <row r="18" spans="1:9" s="30" customFormat="1" ht="12.75">
      <c r="A18" s="84" t="str">
        <f>Položky!B89</f>
        <v>730</v>
      </c>
      <c r="B18" s="85" t="str">
        <f>Položky!C89</f>
        <v>Ústřední vytápění</v>
      </c>
      <c r="C18" s="86"/>
      <c r="D18" s="87"/>
      <c r="E18" s="88">
        <v>0</v>
      </c>
      <c r="F18" s="89">
        <f>Položky!G91</f>
        <v>0</v>
      </c>
      <c r="G18" s="89">
        <v>0</v>
      </c>
      <c r="H18" s="89">
        <v>0</v>
      </c>
      <c r="I18" s="90">
        <v>0</v>
      </c>
    </row>
    <row r="19" spans="1:9" s="30" customFormat="1" ht="12.75">
      <c r="A19" s="84" t="str">
        <f>Položky!B92</f>
        <v>766</v>
      </c>
      <c r="B19" s="85" t="str">
        <f>Položky!C92</f>
        <v>Konstrukce truhlářské</v>
      </c>
      <c r="C19" s="86"/>
      <c r="D19" s="87"/>
      <c r="E19" s="88">
        <v>0</v>
      </c>
      <c r="F19" s="89">
        <f>Položky!G116</f>
        <v>0</v>
      </c>
      <c r="G19" s="89">
        <v>0</v>
      </c>
      <c r="H19" s="89">
        <v>0</v>
      </c>
      <c r="I19" s="90">
        <v>0</v>
      </c>
    </row>
    <row r="20" spans="1:9" s="30" customFormat="1" ht="12.75">
      <c r="A20" s="84" t="str">
        <f>Položky!B117</f>
        <v>767</v>
      </c>
      <c r="B20" s="85" t="str">
        <f>Položky!C117</f>
        <v>Konstrukce zámečnické</v>
      </c>
      <c r="C20" s="86"/>
      <c r="D20" s="87"/>
      <c r="E20" s="88">
        <v>0</v>
      </c>
      <c r="F20" s="89">
        <f>Položky!G121</f>
        <v>0</v>
      </c>
      <c r="G20" s="89">
        <v>0</v>
      </c>
      <c r="H20" s="89">
        <v>0</v>
      </c>
      <c r="I20" s="90">
        <v>0</v>
      </c>
    </row>
    <row r="21" spans="1:9" s="30" customFormat="1" ht="12.75">
      <c r="A21" s="84" t="str">
        <f>Položky!B122</f>
        <v>771</v>
      </c>
      <c r="B21" s="85" t="str">
        <f>Položky!C122</f>
        <v>Podlahy z dlaždic a obklady</v>
      </c>
      <c r="C21" s="86"/>
      <c r="D21" s="87"/>
      <c r="E21" s="88">
        <v>0</v>
      </c>
      <c r="F21" s="89">
        <f>Položky!G130</f>
        <v>0</v>
      </c>
      <c r="G21" s="89">
        <v>0</v>
      </c>
      <c r="H21" s="89">
        <v>0</v>
      </c>
      <c r="I21" s="90">
        <v>0</v>
      </c>
    </row>
    <row r="22" spans="1:9" s="30" customFormat="1" ht="12.75">
      <c r="A22" s="84" t="str">
        <f>Položky!B131</f>
        <v>776</v>
      </c>
      <c r="B22" s="85" t="str">
        <f>Položky!C131</f>
        <v>Podlahy povlakové</v>
      </c>
      <c r="C22" s="86"/>
      <c r="D22" s="87"/>
      <c r="E22" s="88">
        <v>0</v>
      </c>
      <c r="F22" s="89">
        <f>Položky!G138</f>
        <v>0</v>
      </c>
      <c r="G22" s="89">
        <v>0</v>
      </c>
      <c r="H22" s="89">
        <v>0</v>
      </c>
      <c r="I22" s="90">
        <v>0</v>
      </c>
    </row>
    <row r="23" spans="1:9" s="30" customFormat="1" ht="12.75">
      <c r="A23" s="84" t="str">
        <f>Položky!B139</f>
        <v>777</v>
      </c>
      <c r="B23" s="85" t="str">
        <f>Položky!C139</f>
        <v>Podlahy ze syntetických hmot</v>
      </c>
      <c r="C23" s="86"/>
      <c r="D23" s="87"/>
      <c r="E23" s="88">
        <v>0</v>
      </c>
      <c r="F23" s="89">
        <f>Položky!G142</f>
        <v>0</v>
      </c>
      <c r="G23" s="89">
        <v>0</v>
      </c>
      <c r="H23" s="89">
        <v>0</v>
      </c>
      <c r="I23" s="90">
        <v>0</v>
      </c>
    </row>
    <row r="24" spans="1:9" s="30" customFormat="1" ht="12.75">
      <c r="A24" s="84" t="str">
        <f>Položky!B143</f>
        <v>781</v>
      </c>
      <c r="B24" s="85" t="str">
        <f>Položky!C143</f>
        <v>Obklady keramické</v>
      </c>
      <c r="C24" s="86"/>
      <c r="D24" s="87"/>
      <c r="E24" s="88">
        <v>0</v>
      </c>
      <c r="F24" s="89">
        <f>Položky!G150</f>
        <v>0</v>
      </c>
      <c r="G24" s="89">
        <v>0</v>
      </c>
      <c r="H24" s="89">
        <v>0</v>
      </c>
      <c r="I24" s="90">
        <v>0</v>
      </c>
    </row>
    <row r="25" spans="1:9" s="30" customFormat="1" ht="12.75">
      <c r="A25" s="84" t="str">
        <f>Položky!B151</f>
        <v>783</v>
      </c>
      <c r="B25" s="85" t="str">
        <f>Položky!C151</f>
        <v>Nátěry</v>
      </c>
      <c r="C25" s="86"/>
      <c r="D25" s="87"/>
      <c r="E25" s="88">
        <v>0</v>
      </c>
      <c r="F25" s="89">
        <f>Položky!G154</f>
        <v>0</v>
      </c>
      <c r="G25" s="89">
        <v>0</v>
      </c>
      <c r="H25" s="89">
        <v>0</v>
      </c>
      <c r="I25" s="90">
        <v>0</v>
      </c>
    </row>
    <row r="26" spans="1:9" s="30" customFormat="1" ht="12.75">
      <c r="A26" s="84" t="str">
        <f>Položky!B155</f>
        <v>784</v>
      </c>
      <c r="B26" s="85" t="str">
        <f>Položky!C155</f>
        <v>Malby</v>
      </c>
      <c r="C26" s="86"/>
      <c r="D26" s="87"/>
      <c r="E26" s="88">
        <v>0</v>
      </c>
      <c r="F26" s="89">
        <f>Položky!G158</f>
        <v>0</v>
      </c>
      <c r="G26" s="89">
        <v>0</v>
      </c>
      <c r="H26" s="89">
        <v>0</v>
      </c>
      <c r="I26" s="90">
        <v>0</v>
      </c>
    </row>
    <row r="27" spans="1:9" s="30" customFormat="1" ht="12.75">
      <c r="A27" s="84" t="str">
        <f>Položky!B159</f>
        <v>786</v>
      </c>
      <c r="B27" s="85" t="str">
        <f>Položky!C159</f>
        <v>Čalounické úpravy</v>
      </c>
      <c r="C27" s="86"/>
      <c r="D27" s="87"/>
      <c r="E27" s="88">
        <v>0</v>
      </c>
      <c r="F27" s="89">
        <f>Položky!G163</f>
        <v>0</v>
      </c>
      <c r="G27" s="89">
        <v>0</v>
      </c>
      <c r="H27" s="89">
        <v>0</v>
      </c>
      <c r="I27" s="90">
        <v>0</v>
      </c>
    </row>
    <row r="28" spans="1:9" s="30" customFormat="1" ht="12.75">
      <c r="A28" s="84" t="str">
        <f>Položky!B164</f>
        <v>M21</v>
      </c>
      <c r="B28" s="85" t="str">
        <f>Položky!C164</f>
        <v>Elektromontáže</v>
      </c>
      <c r="C28" s="86"/>
      <c r="D28" s="87"/>
      <c r="E28" s="88">
        <v>0</v>
      </c>
      <c r="F28" s="89">
        <f>Položky!G167</f>
        <v>0</v>
      </c>
      <c r="G28" s="89">
        <v>0</v>
      </c>
      <c r="H28" s="89">
        <v>0</v>
      </c>
      <c r="I28" s="90">
        <v>0</v>
      </c>
    </row>
    <row r="29" spans="1:9" s="30" customFormat="1" ht="12.75">
      <c r="A29" s="84" t="str">
        <f>Položky!B168</f>
        <v>M22</v>
      </c>
      <c r="B29" s="85" t="str">
        <f>Položky!C168</f>
        <v>Montáž sdělovací a zabezp.tech</v>
      </c>
      <c r="C29" s="86"/>
      <c r="D29" s="87"/>
      <c r="E29" s="88">
        <v>0</v>
      </c>
      <c r="F29" s="89">
        <f>Položky!G171</f>
        <v>0</v>
      </c>
      <c r="G29" s="89">
        <v>0</v>
      </c>
      <c r="H29" s="89">
        <v>0</v>
      </c>
      <c r="I29" s="90">
        <v>0</v>
      </c>
    </row>
    <row r="30" spans="1:9" s="30" customFormat="1" ht="13.5" thickBot="1">
      <c r="A30" s="84" t="str">
        <f>Položky!B172</f>
        <v>M24</v>
      </c>
      <c r="B30" s="85" t="str">
        <f>Položky!C172</f>
        <v>Montáže vzduchotechnických zař</v>
      </c>
      <c r="C30" s="86"/>
      <c r="D30" s="87"/>
      <c r="E30" s="88">
        <v>0</v>
      </c>
      <c r="F30" s="89">
        <f>Položky!G176</f>
        <v>0</v>
      </c>
      <c r="G30" s="89">
        <v>0</v>
      </c>
      <c r="H30" s="89">
        <v>0</v>
      </c>
      <c r="I30" s="90">
        <v>0</v>
      </c>
    </row>
    <row r="31" spans="1:9" s="96" customFormat="1" ht="13.5" thickBot="1">
      <c r="A31" s="91"/>
      <c r="B31" s="79" t="s">
        <v>50</v>
      </c>
      <c r="C31" s="79"/>
      <c r="D31" s="92"/>
      <c r="E31" s="93">
        <f>SUM(E7:E30)</f>
        <v>0</v>
      </c>
      <c r="F31" s="94">
        <f>SUM(F7:F30)</f>
        <v>0</v>
      </c>
      <c r="G31" s="94">
        <f>SUM(G7:G30)</f>
        <v>0</v>
      </c>
      <c r="H31" s="94">
        <f>SUM(H7:H30)</f>
        <v>0</v>
      </c>
      <c r="I31" s="95">
        <f>SUM(I7:I30)</f>
        <v>0</v>
      </c>
    </row>
    <row r="32" spans="1:9" ht="12.75">
      <c r="A32" s="86"/>
      <c r="B32" s="86"/>
      <c r="C32" s="86"/>
      <c r="D32" s="86"/>
      <c r="E32" s="86"/>
      <c r="F32" s="86"/>
      <c r="G32" s="86"/>
      <c r="H32" s="86"/>
      <c r="I32" s="86"/>
    </row>
    <row r="33" spans="1:57" ht="19.5" customHeight="1">
      <c r="A33" s="97" t="s">
        <v>51</v>
      </c>
      <c r="B33" s="97"/>
      <c r="C33" s="97"/>
      <c r="D33" s="97"/>
      <c r="E33" s="97"/>
      <c r="F33" s="97"/>
      <c r="G33" s="98"/>
      <c r="H33" s="97"/>
      <c r="I33" s="97"/>
      <c r="BA33" s="31"/>
      <c r="BB33" s="31"/>
      <c r="BC33" s="31"/>
      <c r="BD33" s="31"/>
      <c r="BE33" s="31"/>
    </row>
    <row r="34" spans="1:9" ht="13.5" thickBot="1">
      <c r="A34" s="99"/>
      <c r="B34" s="99"/>
      <c r="C34" s="99"/>
      <c r="D34" s="99"/>
      <c r="E34" s="99"/>
      <c r="F34" s="99"/>
      <c r="G34" s="99"/>
      <c r="H34" s="99"/>
      <c r="I34" s="99"/>
    </row>
    <row r="35" spans="1:9" ht="12.75">
      <c r="A35" s="100" t="s">
        <v>52</v>
      </c>
      <c r="B35" s="101"/>
      <c r="C35" s="101"/>
      <c r="D35" s="102"/>
      <c r="E35" s="103" t="s">
        <v>53</v>
      </c>
      <c r="F35" s="104" t="s">
        <v>54</v>
      </c>
      <c r="G35" s="105" t="s">
        <v>55</v>
      </c>
      <c r="H35" s="106"/>
      <c r="I35" s="107" t="s">
        <v>53</v>
      </c>
    </row>
    <row r="36" spans="1:53" ht="12.75">
      <c r="A36" s="108" t="s">
        <v>249</v>
      </c>
      <c r="B36" s="109"/>
      <c r="C36" s="109"/>
      <c r="D36" s="110"/>
      <c r="E36" s="111" t="s">
        <v>250</v>
      </c>
      <c r="F36" s="112">
        <v>0</v>
      </c>
      <c r="G36" s="113">
        <f>CHOOSE(BA36+1,HSV+PSV,HSV+PSV+Mont,HSV+PSV+Dodavka+Mont,HSV,PSV,Mont,Dodavka,Mont+Dodavka,0)</f>
        <v>0</v>
      </c>
      <c r="H36" s="114"/>
      <c r="I36" s="115">
        <f>E36+F36*G36/100</f>
        <v>0</v>
      </c>
      <c r="BA36" s="3">
        <v>0</v>
      </c>
    </row>
    <row r="37" spans="1:53" ht="12.75">
      <c r="A37" s="108" t="s">
        <v>251</v>
      </c>
      <c r="B37" s="109"/>
      <c r="C37" s="109"/>
      <c r="D37" s="110"/>
      <c r="E37" s="111" t="s">
        <v>250</v>
      </c>
      <c r="F37" s="112">
        <v>0</v>
      </c>
      <c r="G37" s="113">
        <f>CHOOSE(BA37+1,HSV+PSV,HSV+PSV+Mont,HSV+PSV+Dodavka+Mont,HSV,PSV,Mont,Dodavka,Mont+Dodavka,0)</f>
        <v>0</v>
      </c>
      <c r="H37" s="114"/>
      <c r="I37" s="115">
        <f>E37+F37*G37/100</f>
        <v>0</v>
      </c>
      <c r="BA37" s="3">
        <v>0</v>
      </c>
    </row>
    <row r="38" spans="1:53" ht="12.75">
      <c r="A38" s="108" t="s">
        <v>252</v>
      </c>
      <c r="B38" s="109"/>
      <c r="C38" s="109"/>
      <c r="D38" s="110"/>
      <c r="E38" s="111" t="s">
        <v>250</v>
      </c>
      <c r="F38" s="112">
        <v>0</v>
      </c>
      <c r="G38" s="113">
        <f>CHOOSE(BA38+1,HSV+PSV,HSV+PSV+Mont,HSV+PSV+Dodavka+Mont,HSV,PSV,Mont,Dodavka,Mont+Dodavka,0)</f>
        <v>0</v>
      </c>
      <c r="H38" s="114"/>
      <c r="I38" s="115">
        <f>E38+F38*G38/100</f>
        <v>0</v>
      </c>
      <c r="BA38" s="3">
        <v>0</v>
      </c>
    </row>
    <row r="39" spans="1:9" ht="13.5" thickBot="1">
      <c r="A39" s="116"/>
      <c r="B39" s="117" t="s">
        <v>56</v>
      </c>
      <c r="C39" s="118"/>
      <c r="D39" s="119"/>
      <c r="E39" s="120"/>
      <c r="F39" s="121"/>
      <c r="G39" s="121"/>
      <c r="H39" s="252">
        <f>SUM(I36:I38)</f>
        <v>0</v>
      </c>
      <c r="I39" s="253"/>
    </row>
    <row r="41" spans="2:9" ht="12.75">
      <c r="B41" s="96"/>
      <c r="F41" s="122"/>
      <c r="G41" s="123"/>
      <c r="H41" s="123"/>
      <c r="I41" s="124"/>
    </row>
    <row r="42" spans="6:9" ht="12.75">
      <c r="F42" s="122"/>
      <c r="G42" s="123"/>
      <c r="H42" s="123"/>
      <c r="I42" s="124"/>
    </row>
    <row r="43" spans="6:9" ht="12.75">
      <c r="F43" s="122"/>
      <c r="G43" s="123"/>
      <c r="H43" s="123"/>
      <c r="I43" s="124"/>
    </row>
    <row r="44" spans="6:9" ht="12.75">
      <c r="F44" s="122"/>
      <c r="G44" s="123"/>
      <c r="H44" s="123"/>
      <c r="I44" s="124"/>
    </row>
    <row r="45" spans="6:9" ht="12.75">
      <c r="F45" s="122"/>
      <c r="G45" s="123"/>
      <c r="H45" s="123"/>
      <c r="I45" s="124"/>
    </row>
    <row r="46" spans="6:9" ht="12.75">
      <c r="F46" s="122"/>
      <c r="G46" s="123"/>
      <c r="H46" s="123"/>
      <c r="I46" s="124"/>
    </row>
    <row r="47" spans="6:9" ht="12.75">
      <c r="F47" s="122"/>
      <c r="G47" s="123"/>
      <c r="H47" s="123"/>
      <c r="I47" s="124"/>
    </row>
    <row r="48" spans="6:9" ht="12.75">
      <c r="F48" s="122"/>
      <c r="G48" s="123"/>
      <c r="H48" s="123"/>
      <c r="I48" s="124"/>
    </row>
    <row r="49" spans="6:9" ht="12.75">
      <c r="F49" s="122"/>
      <c r="G49" s="123"/>
      <c r="H49" s="123"/>
      <c r="I49" s="124"/>
    </row>
    <row r="50" spans="6:9" ht="12.75">
      <c r="F50" s="122"/>
      <c r="G50" s="123"/>
      <c r="H50" s="123"/>
      <c r="I50" s="124"/>
    </row>
    <row r="51" spans="6:9" ht="12.75">
      <c r="F51" s="122"/>
      <c r="G51" s="123"/>
      <c r="H51" s="123"/>
      <c r="I51" s="124"/>
    </row>
    <row r="52" spans="6:9" ht="12.75">
      <c r="F52" s="122"/>
      <c r="G52" s="123"/>
      <c r="H52" s="123"/>
      <c r="I52" s="124"/>
    </row>
    <row r="53" spans="6:9" ht="12.75">
      <c r="F53" s="122"/>
      <c r="G53" s="123"/>
      <c r="H53" s="123"/>
      <c r="I53" s="124"/>
    </row>
    <row r="54" spans="6:9" ht="12.75">
      <c r="F54" s="122"/>
      <c r="G54" s="123"/>
      <c r="H54" s="123"/>
      <c r="I54" s="124"/>
    </row>
    <row r="55" spans="6:9" ht="12.75">
      <c r="F55" s="122"/>
      <c r="G55" s="123"/>
      <c r="H55" s="123"/>
      <c r="I55" s="124"/>
    </row>
    <row r="56" spans="6:9" ht="12.75">
      <c r="F56" s="122"/>
      <c r="G56" s="123"/>
      <c r="H56" s="123"/>
      <c r="I56" s="124"/>
    </row>
    <row r="57" spans="6:9" ht="12.75">
      <c r="F57" s="122"/>
      <c r="G57" s="123"/>
      <c r="H57" s="123"/>
      <c r="I57" s="124"/>
    </row>
    <row r="58" spans="6:9" ht="12.75">
      <c r="F58" s="122"/>
      <c r="G58" s="123"/>
      <c r="H58" s="123"/>
      <c r="I58" s="124"/>
    </row>
    <row r="59" spans="6:9" ht="12.75">
      <c r="F59" s="122"/>
      <c r="G59" s="123"/>
      <c r="H59" s="123"/>
      <c r="I59" s="124"/>
    </row>
    <row r="60" spans="6:9" ht="12.75">
      <c r="F60" s="122"/>
      <c r="G60" s="123"/>
      <c r="H60" s="123"/>
      <c r="I60" s="124"/>
    </row>
    <row r="61" spans="6:9" ht="12.75">
      <c r="F61" s="122"/>
      <c r="G61" s="123"/>
      <c r="H61" s="123"/>
      <c r="I61" s="124"/>
    </row>
    <row r="62" spans="6:9" ht="12.75">
      <c r="F62" s="122"/>
      <c r="G62" s="123"/>
      <c r="H62" s="123"/>
      <c r="I62" s="124"/>
    </row>
    <row r="63" spans="6:9" ht="12.75">
      <c r="F63" s="122"/>
      <c r="G63" s="123"/>
      <c r="H63" s="123"/>
      <c r="I63" s="124"/>
    </row>
    <row r="64" spans="6:9" ht="12.75">
      <c r="F64" s="122"/>
      <c r="G64" s="123"/>
      <c r="H64" s="123"/>
      <c r="I64" s="124"/>
    </row>
    <row r="65" spans="6:9" ht="12.75">
      <c r="F65" s="122"/>
      <c r="G65" s="123"/>
      <c r="H65" s="123"/>
      <c r="I65" s="124"/>
    </row>
    <row r="66" spans="6:9" ht="12.75">
      <c r="F66" s="122"/>
      <c r="G66" s="123"/>
      <c r="H66" s="123"/>
      <c r="I66" s="124"/>
    </row>
    <row r="67" spans="6:9" ht="12.75">
      <c r="F67" s="122"/>
      <c r="G67" s="123"/>
      <c r="H67" s="123"/>
      <c r="I67" s="124"/>
    </row>
    <row r="68" spans="6:9" ht="12.75">
      <c r="F68" s="122"/>
      <c r="G68" s="123"/>
      <c r="H68" s="123"/>
      <c r="I68" s="124"/>
    </row>
    <row r="69" spans="6:9" ht="12.75">
      <c r="F69" s="122"/>
      <c r="G69" s="123"/>
      <c r="H69" s="123"/>
      <c r="I69" s="124"/>
    </row>
    <row r="70" spans="6:9" ht="12.75">
      <c r="F70" s="122"/>
      <c r="G70" s="123"/>
      <c r="H70" s="123"/>
      <c r="I70" s="124"/>
    </row>
    <row r="71" spans="6:9" ht="12.75">
      <c r="F71" s="122"/>
      <c r="G71" s="123"/>
      <c r="H71" s="123"/>
      <c r="I71" s="124"/>
    </row>
    <row r="72" spans="6:9" ht="12.75">
      <c r="F72" s="122"/>
      <c r="G72" s="123"/>
      <c r="H72" s="123"/>
      <c r="I72" s="124"/>
    </row>
    <row r="73" spans="6:9" ht="12.75">
      <c r="F73" s="122"/>
      <c r="G73" s="123"/>
      <c r="H73" s="123"/>
      <c r="I73" s="124"/>
    </row>
    <row r="74" spans="6:9" ht="12.75">
      <c r="F74" s="122"/>
      <c r="G74" s="123"/>
      <c r="H74" s="123"/>
      <c r="I74" s="124"/>
    </row>
    <row r="75" spans="6:9" ht="12.75">
      <c r="F75" s="122"/>
      <c r="G75" s="123"/>
      <c r="H75" s="123"/>
      <c r="I75" s="124"/>
    </row>
    <row r="76" spans="6:9" ht="12.75">
      <c r="F76" s="122"/>
      <c r="G76" s="123"/>
      <c r="H76" s="123"/>
      <c r="I76" s="124"/>
    </row>
    <row r="77" spans="6:9" ht="12.75">
      <c r="F77" s="122"/>
      <c r="G77" s="123"/>
      <c r="H77" s="123"/>
      <c r="I77" s="124"/>
    </row>
    <row r="78" spans="6:9" ht="12.75">
      <c r="F78" s="122"/>
      <c r="G78" s="123"/>
      <c r="H78" s="123"/>
      <c r="I78" s="124"/>
    </row>
    <row r="79" spans="6:9" ht="12.75">
      <c r="F79" s="122"/>
      <c r="G79" s="123"/>
      <c r="H79" s="123"/>
      <c r="I79" s="124"/>
    </row>
    <row r="80" spans="6:9" ht="12.75">
      <c r="F80" s="122"/>
      <c r="G80" s="123"/>
      <c r="H80" s="123"/>
      <c r="I80" s="124"/>
    </row>
    <row r="81" spans="6:9" ht="12.75">
      <c r="F81" s="122"/>
      <c r="G81" s="123"/>
      <c r="H81" s="123"/>
      <c r="I81" s="124"/>
    </row>
    <row r="82" spans="6:9" ht="12.75">
      <c r="F82" s="122"/>
      <c r="G82" s="123"/>
      <c r="H82" s="123"/>
      <c r="I82" s="124"/>
    </row>
    <row r="83" spans="6:9" ht="12.75">
      <c r="F83" s="122"/>
      <c r="G83" s="123"/>
      <c r="H83" s="123"/>
      <c r="I83" s="124"/>
    </row>
    <row r="84" spans="6:9" ht="12.75">
      <c r="F84" s="122"/>
      <c r="G84" s="123"/>
      <c r="H84" s="123"/>
      <c r="I84" s="124"/>
    </row>
    <row r="85" spans="6:9" ht="12.75">
      <c r="F85" s="122"/>
      <c r="G85" s="123"/>
      <c r="H85" s="123"/>
      <c r="I85" s="124"/>
    </row>
    <row r="86" spans="6:9" ht="12.75">
      <c r="F86" s="122"/>
      <c r="G86" s="123"/>
      <c r="H86" s="123"/>
      <c r="I86" s="124"/>
    </row>
    <row r="87" spans="6:9" ht="12.75">
      <c r="F87" s="122"/>
      <c r="G87" s="123"/>
      <c r="H87" s="123"/>
      <c r="I87" s="124"/>
    </row>
    <row r="88" spans="6:9" ht="12.75">
      <c r="F88" s="122"/>
      <c r="G88" s="123"/>
      <c r="H88" s="123"/>
      <c r="I88" s="124"/>
    </row>
    <row r="89" spans="6:9" ht="12.75">
      <c r="F89" s="122"/>
      <c r="G89" s="123"/>
      <c r="H89" s="123"/>
      <c r="I89" s="124"/>
    </row>
    <row r="90" spans="6:9" ht="12.75">
      <c r="F90" s="122"/>
      <c r="G90" s="123"/>
      <c r="H90" s="123"/>
      <c r="I90" s="124"/>
    </row>
  </sheetData>
  <sheetProtection/>
  <mergeCells count="4">
    <mergeCell ref="A1:B1"/>
    <mergeCell ref="A2:B2"/>
    <mergeCell ref="G2:I2"/>
    <mergeCell ref="H39:I39"/>
  </mergeCells>
  <printOptions horizontalCentered="1"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43"/>
  <sheetViews>
    <sheetView showGridLines="0" showZeros="0" zoomScale="85" zoomScaleNormal="85" zoomScalePageLayoutView="0" workbookViewId="0" topLeftCell="A1">
      <selection activeCell="F33" sqref="F33"/>
    </sheetView>
  </sheetViews>
  <sheetFormatPr defaultColWidth="9.00390625" defaultRowHeight="12.75"/>
  <cols>
    <col min="1" max="1" width="4.375" style="125" customWidth="1"/>
    <col min="2" max="2" width="14.125" style="125" customWidth="1"/>
    <col min="3" max="3" width="47.625" style="125" customWidth="1"/>
    <col min="4" max="4" width="5.625" style="125" customWidth="1"/>
    <col min="5" max="5" width="10.00390625" style="149" customWidth="1"/>
    <col min="6" max="6" width="11.25390625" style="125" customWidth="1"/>
    <col min="7" max="7" width="16.125" style="125" customWidth="1"/>
    <col min="8" max="8" width="13.125" style="125" customWidth="1"/>
    <col min="9" max="9" width="14.625" style="125" customWidth="1"/>
    <col min="10" max="10" width="13.125" style="125" customWidth="1"/>
    <col min="11" max="11" width="13.625" style="125" customWidth="1"/>
    <col min="12" max="16384" width="9.125" style="125" customWidth="1"/>
  </cols>
  <sheetData>
    <row r="1" spans="1:9" ht="15">
      <c r="A1" s="254" t="s">
        <v>57</v>
      </c>
      <c r="B1" s="254"/>
      <c r="C1" s="254"/>
      <c r="D1" s="254"/>
      <c r="E1" s="254"/>
      <c r="F1" s="254"/>
      <c r="G1" s="254"/>
      <c r="H1" s="254"/>
      <c r="I1" s="254"/>
    </row>
    <row r="2" spans="2:7" ht="13.5" thickBot="1">
      <c r="B2" s="126"/>
      <c r="C2" s="127"/>
      <c r="D2" s="127"/>
      <c r="E2" s="128"/>
      <c r="F2" s="127"/>
      <c r="G2" s="127"/>
    </row>
    <row r="3" spans="1:9" ht="13.5" thickTop="1">
      <c r="A3" s="246" t="s">
        <v>5</v>
      </c>
      <c r="B3" s="247"/>
      <c r="C3" s="69" t="str">
        <f>CONCATENATE(cislostavby," ",nazevstavby)</f>
        <v> MZE ČR</v>
      </c>
      <c r="D3" s="70"/>
      <c r="E3" s="71"/>
      <c r="F3" s="70"/>
      <c r="G3" s="129"/>
      <c r="H3" s="130">
        <f>Rekapitulace!H1</f>
        <v>0</v>
      </c>
      <c r="I3" s="131"/>
    </row>
    <row r="4" spans="1:9" ht="13.5" thickBot="1">
      <c r="A4" s="255" t="s">
        <v>1</v>
      </c>
      <c r="B4" s="249"/>
      <c r="C4" s="74" t="str">
        <f>CONCATENATE(cisloobjektu," ",nazevobjektu)</f>
        <v> Mateřská škola - "dětská skupina"</v>
      </c>
      <c r="D4" s="75"/>
      <c r="E4" s="76"/>
      <c r="F4" s="75"/>
      <c r="G4" s="250"/>
      <c r="H4" s="250"/>
      <c r="I4" s="251"/>
    </row>
    <row r="5" spans="1:9" ht="13.5" thickTop="1">
      <c r="A5" s="132"/>
      <c r="B5" s="133"/>
      <c r="C5" s="133"/>
      <c r="D5" s="133"/>
      <c r="E5" s="134"/>
      <c r="F5" s="133"/>
      <c r="G5" s="135"/>
      <c r="H5" s="133"/>
      <c r="I5" s="133"/>
    </row>
    <row r="6" spans="1:11" ht="12.75">
      <c r="A6" s="136" t="s">
        <v>58</v>
      </c>
      <c r="B6" s="137" t="s">
        <v>59</v>
      </c>
      <c r="C6" s="137" t="s">
        <v>60</v>
      </c>
      <c r="D6" s="137" t="s">
        <v>61</v>
      </c>
      <c r="E6" s="138" t="s">
        <v>62</v>
      </c>
      <c r="F6" s="137" t="s">
        <v>63</v>
      </c>
      <c r="G6" s="139" t="s">
        <v>64</v>
      </c>
      <c r="H6" s="140" t="s">
        <v>65</v>
      </c>
      <c r="I6" s="140" t="s">
        <v>66</v>
      </c>
      <c r="J6" s="140" t="s">
        <v>67</v>
      </c>
      <c r="K6" s="140" t="s">
        <v>68</v>
      </c>
    </row>
    <row r="7" spans="1:11" ht="12.75">
      <c r="A7" s="141" t="s">
        <v>69</v>
      </c>
      <c r="B7" s="142" t="s">
        <v>72</v>
      </c>
      <c r="C7" s="143" t="s">
        <v>73</v>
      </c>
      <c r="D7" s="144"/>
      <c r="E7" s="145"/>
      <c r="F7" s="145"/>
      <c r="G7" s="146"/>
      <c r="H7" s="147"/>
      <c r="I7" s="147"/>
      <c r="J7" s="147"/>
      <c r="K7" s="147"/>
    </row>
    <row r="8" spans="1:11" s="158" customFormat="1" ht="12.75">
      <c r="A8" s="151">
        <v>1</v>
      </c>
      <c r="B8" s="152" t="s">
        <v>257</v>
      </c>
      <c r="C8" s="153" t="s">
        <v>74</v>
      </c>
      <c r="D8" s="154" t="s">
        <v>75</v>
      </c>
      <c r="E8" s="155">
        <v>22.8411</v>
      </c>
      <c r="F8" s="155"/>
      <c r="G8" s="156">
        <f>CEILING(E8*F8,1)</f>
        <v>0</v>
      </c>
      <c r="H8" s="157">
        <v>0.0706</v>
      </c>
      <c r="I8" s="157">
        <f aca="true" t="shared" si="0" ref="I8:I17">E8*H8</f>
        <v>1.61258166</v>
      </c>
      <c r="J8" s="157">
        <v>0</v>
      </c>
      <c r="K8" s="157">
        <f aca="true" t="shared" si="1" ref="K8:K17">E8*J8</f>
        <v>0</v>
      </c>
    </row>
    <row r="9" spans="1:11" s="158" customFormat="1" ht="25.5">
      <c r="A9" s="151">
        <v>2</v>
      </c>
      <c r="B9" s="152" t="s">
        <v>258</v>
      </c>
      <c r="C9" s="153" t="s">
        <v>76</v>
      </c>
      <c r="D9" s="154" t="s">
        <v>77</v>
      </c>
      <c r="E9" s="155">
        <v>4</v>
      </c>
      <c r="F9" s="155"/>
      <c r="G9" s="156">
        <f aca="true" t="shared" si="2" ref="G9:G17">CEILING(E9*F9,1)</f>
        <v>0</v>
      </c>
      <c r="H9" s="157">
        <v>0.02141</v>
      </c>
      <c r="I9" s="157">
        <f t="shared" si="0"/>
        <v>0.08564</v>
      </c>
      <c r="J9" s="157">
        <v>0</v>
      </c>
      <c r="K9" s="157">
        <f t="shared" si="1"/>
        <v>0</v>
      </c>
    </row>
    <row r="10" spans="1:11" s="158" customFormat="1" ht="12.75">
      <c r="A10" s="151">
        <v>3</v>
      </c>
      <c r="B10" s="152" t="s">
        <v>259</v>
      </c>
      <c r="C10" s="153" t="s">
        <v>78</v>
      </c>
      <c r="D10" s="154" t="s">
        <v>75</v>
      </c>
      <c r="E10" s="155">
        <v>41.549</v>
      </c>
      <c r="F10" s="155"/>
      <c r="G10" s="156">
        <f t="shared" si="2"/>
        <v>0</v>
      </c>
      <c r="H10" s="157">
        <v>0.1055</v>
      </c>
      <c r="I10" s="157">
        <f t="shared" si="0"/>
        <v>4.3834195</v>
      </c>
      <c r="J10" s="157">
        <v>0</v>
      </c>
      <c r="K10" s="157">
        <f t="shared" si="1"/>
        <v>0</v>
      </c>
    </row>
    <row r="11" spans="1:11" s="158" customFormat="1" ht="12.75">
      <c r="A11" s="151">
        <v>4</v>
      </c>
      <c r="B11" s="152" t="s">
        <v>260</v>
      </c>
      <c r="C11" s="153" t="s">
        <v>79</v>
      </c>
      <c r="D11" s="154" t="s">
        <v>77</v>
      </c>
      <c r="E11" s="155">
        <v>3</v>
      </c>
      <c r="F11" s="155"/>
      <c r="G11" s="156">
        <f t="shared" si="2"/>
        <v>0</v>
      </c>
      <c r="H11" s="157">
        <v>0.0333</v>
      </c>
      <c r="I11" s="157">
        <f t="shared" si="0"/>
        <v>0.09990000000000002</v>
      </c>
      <c r="J11" s="157">
        <v>0</v>
      </c>
      <c r="K11" s="157">
        <f t="shared" si="1"/>
        <v>0</v>
      </c>
    </row>
    <row r="12" spans="1:11" s="158" customFormat="1" ht="25.5">
      <c r="A12" s="151">
        <v>5</v>
      </c>
      <c r="B12" s="152" t="s">
        <v>261</v>
      </c>
      <c r="C12" s="153" t="s">
        <v>80</v>
      </c>
      <c r="D12" s="154" t="s">
        <v>77</v>
      </c>
      <c r="E12" s="155">
        <v>1</v>
      </c>
      <c r="F12" s="155"/>
      <c r="G12" s="156">
        <f t="shared" si="2"/>
        <v>0</v>
      </c>
      <c r="H12" s="157">
        <v>0.03979</v>
      </c>
      <c r="I12" s="157">
        <f t="shared" si="0"/>
        <v>0.03979</v>
      </c>
      <c r="J12" s="157">
        <v>0</v>
      </c>
      <c r="K12" s="157">
        <f t="shared" si="1"/>
        <v>0</v>
      </c>
    </row>
    <row r="13" spans="1:11" s="158" customFormat="1" ht="12.75">
      <c r="A13" s="151">
        <v>6</v>
      </c>
      <c r="B13" s="152" t="s">
        <v>262</v>
      </c>
      <c r="C13" s="153" t="s">
        <v>81</v>
      </c>
      <c r="D13" s="154" t="s">
        <v>82</v>
      </c>
      <c r="E13" s="155">
        <v>41.6</v>
      </c>
      <c r="F13" s="155"/>
      <c r="G13" s="156">
        <f t="shared" si="2"/>
        <v>0</v>
      </c>
      <c r="H13" s="157">
        <v>0.00102</v>
      </c>
      <c r="I13" s="157">
        <f t="shared" si="0"/>
        <v>0.042432000000000004</v>
      </c>
      <c r="J13" s="157">
        <v>0</v>
      </c>
      <c r="K13" s="157">
        <f t="shared" si="1"/>
        <v>0</v>
      </c>
    </row>
    <row r="14" spans="1:11" s="158" customFormat="1" ht="12.75">
      <c r="A14" s="151">
        <v>7</v>
      </c>
      <c r="B14" s="152" t="s">
        <v>263</v>
      </c>
      <c r="C14" s="153" t="s">
        <v>83</v>
      </c>
      <c r="D14" s="154" t="s">
        <v>84</v>
      </c>
      <c r="E14" s="155">
        <v>0.0166</v>
      </c>
      <c r="F14" s="155"/>
      <c r="G14" s="156">
        <f t="shared" si="2"/>
        <v>0</v>
      </c>
      <c r="H14" s="157">
        <v>0.01954</v>
      </c>
      <c r="I14" s="157">
        <f t="shared" si="0"/>
        <v>0.000324364</v>
      </c>
      <c r="J14" s="157">
        <v>0</v>
      </c>
      <c r="K14" s="157">
        <f t="shared" si="1"/>
        <v>0</v>
      </c>
    </row>
    <row r="15" spans="1:11" s="158" customFormat="1" ht="12.75">
      <c r="A15" s="151">
        <v>8</v>
      </c>
      <c r="B15" s="152">
        <v>13380520</v>
      </c>
      <c r="C15" s="153" t="s">
        <v>85</v>
      </c>
      <c r="D15" s="154" t="s">
        <v>86</v>
      </c>
      <c r="E15" s="155">
        <v>0.0191</v>
      </c>
      <c r="F15" s="155"/>
      <c r="G15" s="156">
        <f t="shared" si="2"/>
        <v>0</v>
      </c>
      <c r="H15" s="157">
        <v>1</v>
      </c>
      <c r="I15" s="157">
        <f t="shared" si="0"/>
        <v>0.0191</v>
      </c>
      <c r="J15" s="157">
        <v>0</v>
      </c>
      <c r="K15" s="157">
        <f t="shared" si="1"/>
        <v>0</v>
      </c>
    </row>
    <row r="16" spans="1:11" s="158" customFormat="1" ht="12.75">
      <c r="A16" s="151">
        <v>9</v>
      </c>
      <c r="B16" s="152" t="s">
        <v>264</v>
      </c>
      <c r="C16" s="153" t="s">
        <v>87</v>
      </c>
      <c r="D16" s="154" t="s">
        <v>75</v>
      </c>
      <c r="E16" s="155">
        <v>0.525</v>
      </c>
      <c r="F16" s="155"/>
      <c r="G16" s="156">
        <f t="shared" si="2"/>
        <v>0</v>
      </c>
      <c r="H16" s="157">
        <v>0.18324</v>
      </c>
      <c r="I16" s="157">
        <f t="shared" si="0"/>
        <v>0.096201</v>
      </c>
      <c r="J16" s="157">
        <v>0</v>
      </c>
      <c r="K16" s="157">
        <f t="shared" si="1"/>
        <v>0</v>
      </c>
    </row>
    <row r="17" spans="1:11" s="158" customFormat="1" ht="12.75">
      <c r="A17" s="151">
        <v>10</v>
      </c>
      <c r="B17" s="152" t="s">
        <v>265</v>
      </c>
      <c r="C17" s="153" t="s">
        <v>88</v>
      </c>
      <c r="D17" s="154" t="s">
        <v>75</v>
      </c>
      <c r="E17" s="155">
        <v>1.8</v>
      </c>
      <c r="F17" s="155"/>
      <c r="G17" s="156">
        <f t="shared" si="2"/>
        <v>0</v>
      </c>
      <c r="H17" s="157">
        <v>0.15262</v>
      </c>
      <c r="I17" s="157">
        <f t="shared" si="0"/>
        <v>0.274716</v>
      </c>
      <c r="J17" s="157">
        <v>0</v>
      </c>
      <c r="K17" s="157">
        <f t="shared" si="1"/>
        <v>0</v>
      </c>
    </row>
    <row r="18" spans="1:11" s="158" customFormat="1" ht="12.75">
      <c r="A18" s="159"/>
      <c r="B18" s="160" t="s">
        <v>71</v>
      </c>
      <c r="C18" s="161" t="str">
        <f>CONCATENATE(B7," ",C7)</f>
        <v>3 Svislé a kompletní konstrukce</v>
      </c>
      <c r="D18" s="159"/>
      <c r="E18" s="162"/>
      <c r="F18" s="162"/>
      <c r="G18" s="163">
        <f>SUM(G7:G17)</f>
        <v>0</v>
      </c>
      <c r="H18" s="164"/>
      <c r="I18" s="165">
        <f>SUM(I7:I17)</f>
        <v>6.654104523999998</v>
      </c>
      <c r="J18" s="164"/>
      <c r="K18" s="165">
        <f>SUM(K7:K17)</f>
        <v>0</v>
      </c>
    </row>
    <row r="19" spans="1:11" s="158" customFormat="1" ht="12.75">
      <c r="A19" s="166" t="s">
        <v>69</v>
      </c>
      <c r="B19" s="167" t="s">
        <v>89</v>
      </c>
      <c r="C19" s="168" t="s">
        <v>90</v>
      </c>
      <c r="D19" s="151"/>
      <c r="E19" s="169"/>
      <c r="F19" s="169"/>
      <c r="G19" s="170"/>
      <c r="H19" s="171"/>
      <c r="I19" s="171"/>
      <c r="J19" s="171"/>
      <c r="K19" s="171"/>
    </row>
    <row r="20" spans="1:11" s="158" customFormat="1" ht="12.75">
      <c r="A20" s="151">
        <v>11</v>
      </c>
      <c r="B20" s="152" t="s">
        <v>266</v>
      </c>
      <c r="C20" s="153" t="s">
        <v>91</v>
      </c>
      <c r="D20" s="154" t="s">
        <v>75</v>
      </c>
      <c r="E20" s="155">
        <v>31.17</v>
      </c>
      <c r="F20" s="155"/>
      <c r="G20" s="156">
        <f>CEILING(E20*F20,1)</f>
        <v>0</v>
      </c>
      <c r="H20" s="157">
        <v>0.01193</v>
      </c>
      <c r="I20" s="157">
        <f>E20*H20</f>
        <v>0.3718581</v>
      </c>
      <c r="J20" s="157">
        <v>0</v>
      </c>
      <c r="K20" s="157">
        <f>E20*J20</f>
        <v>0</v>
      </c>
    </row>
    <row r="21" spans="1:11" s="158" customFormat="1" ht="12.75">
      <c r="A21" s="151">
        <v>12</v>
      </c>
      <c r="B21" s="152" t="s">
        <v>267</v>
      </c>
      <c r="C21" s="153" t="s">
        <v>92</v>
      </c>
      <c r="D21" s="154" t="s">
        <v>75</v>
      </c>
      <c r="E21" s="155">
        <v>25.94</v>
      </c>
      <c r="F21" s="155"/>
      <c r="G21" s="156">
        <f>CEILING(E21*F21,1)</f>
        <v>0</v>
      </c>
      <c r="H21" s="157">
        <v>0.01182</v>
      </c>
      <c r="I21" s="157">
        <f>E21*H21</f>
        <v>0.3066108</v>
      </c>
      <c r="J21" s="157">
        <v>0</v>
      </c>
      <c r="K21" s="157">
        <f>E21*J21</f>
        <v>0</v>
      </c>
    </row>
    <row r="22" spans="1:11" s="158" customFormat="1" ht="12.75">
      <c r="A22" s="159"/>
      <c r="B22" s="160" t="s">
        <v>71</v>
      </c>
      <c r="C22" s="161" t="str">
        <f>CONCATENATE(B19," ",C19)</f>
        <v>4 Vodorovné konstrukce</v>
      </c>
      <c r="D22" s="159"/>
      <c r="E22" s="162"/>
      <c r="F22" s="162"/>
      <c r="G22" s="163">
        <f>SUM(G19:G21)</f>
        <v>0</v>
      </c>
      <c r="H22" s="164"/>
      <c r="I22" s="165">
        <f>SUM(I19:I21)</f>
        <v>0.6784689</v>
      </c>
      <c r="J22" s="164"/>
      <c r="K22" s="165">
        <f>SUM(K19:K21)</f>
        <v>0</v>
      </c>
    </row>
    <row r="23" spans="1:11" s="158" customFormat="1" ht="12.75">
      <c r="A23" s="166" t="s">
        <v>69</v>
      </c>
      <c r="B23" s="167" t="s">
        <v>93</v>
      </c>
      <c r="C23" s="168" t="s">
        <v>94</v>
      </c>
      <c r="D23" s="151"/>
      <c r="E23" s="169"/>
      <c r="F23" s="169"/>
      <c r="G23" s="170"/>
      <c r="H23" s="171"/>
      <c r="I23" s="171"/>
      <c r="J23" s="171"/>
      <c r="K23" s="171"/>
    </row>
    <row r="24" spans="1:11" s="158" customFormat="1" ht="12.75">
      <c r="A24" s="151">
        <v>13</v>
      </c>
      <c r="B24" s="152" t="s">
        <v>268</v>
      </c>
      <c r="C24" s="153" t="s">
        <v>95</v>
      </c>
      <c r="D24" s="154" t="s">
        <v>75</v>
      </c>
      <c r="E24" s="155">
        <v>34.8145</v>
      </c>
      <c r="F24" s="155"/>
      <c r="G24" s="156">
        <f aca="true" t="shared" si="3" ref="G24:G30">CEILING(E24*F24,1)</f>
        <v>0</v>
      </c>
      <c r="H24" s="157">
        <v>4E-05</v>
      </c>
      <c r="I24" s="157">
        <f aca="true" t="shared" si="4" ref="I24:I30">E24*H24</f>
        <v>0.0013925800000000002</v>
      </c>
      <c r="J24" s="157">
        <v>0</v>
      </c>
      <c r="K24" s="157">
        <f aca="true" t="shared" si="5" ref="K24:K30">E24*J24</f>
        <v>0</v>
      </c>
    </row>
    <row r="25" spans="1:11" s="158" customFormat="1" ht="12.75">
      <c r="A25" s="151">
        <v>14</v>
      </c>
      <c r="B25" s="152" t="s">
        <v>269</v>
      </c>
      <c r="C25" s="153" t="s">
        <v>96</v>
      </c>
      <c r="D25" s="154" t="s">
        <v>75</v>
      </c>
      <c r="E25" s="155">
        <v>22.928</v>
      </c>
      <c r="F25" s="155"/>
      <c r="G25" s="156">
        <f t="shared" si="3"/>
        <v>0</v>
      </c>
      <c r="H25" s="157">
        <v>0.02075</v>
      </c>
      <c r="I25" s="157">
        <f t="shared" si="4"/>
        <v>0.47575600000000007</v>
      </c>
      <c r="J25" s="157">
        <v>0</v>
      </c>
      <c r="K25" s="157">
        <f t="shared" si="5"/>
        <v>0</v>
      </c>
    </row>
    <row r="26" spans="1:11" s="158" customFormat="1" ht="12.75">
      <c r="A26" s="151">
        <v>15</v>
      </c>
      <c r="B26" s="152" t="s">
        <v>270</v>
      </c>
      <c r="C26" s="153" t="s">
        <v>97</v>
      </c>
      <c r="D26" s="154" t="s">
        <v>75</v>
      </c>
      <c r="E26" s="155">
        <v>105.8522</v>
      </c>
      <c r="F26" s="155"/>
      <c r="G26" s="156">
        <f t="shared" si="3"/>
        <v>0</v>
      </c>
      <c r="H26" s="157">
        <v>0.02798</v>
      </c>
      <c r="I26" s="157">
        <f t="shared" si="4"/>
        <v>2.961744556</v>
      </c>
      <c r="J26" s="157">
        <v>0</v>
      </c>
      <c r="K26" s="157">
        <f t="shared" si="5"/>
        <v>0</v>
      </c>
    </row>
    <row r="27" spans="1:11" s="158" customFormat="1" ht="12.75">
      <c r="A27" s="151">
        <v>16</v>
      </c>
      <c r="B27" s="152" t="s">
        <v>271</v>
      </c>
      <c r="C27" s="153" t="s">
        <v>98</v>
      </c>
      <c r="D27" s="154" t="s">
        <v>75</v>
      </c>
      <c r="E27" s="155">
        <v>104.434</v>
      </c>
      <c r="F27" s="155"/>
      <c r="G27" s="156">
        <f t="shared" si="3"/>
        <v>0</v>
      </c>
      <c r="H27" s="157">
        <v>0.01581</v>
      </c>
      <c r="I27" s="157">
        <f t="shared" si="4"/>
        <v>1.65110154</v>
      </c>
      <c r="J27" s="157">
        <v>0</v>
      </c>
      <c r="K27" s="157">
        <f t="shared" si="5"/>
        <v>0</v>
      </c>
    </row>
    <row r="28" spans="1:11" s="158" customFormat="1" ht="12.75">
      <c r="A28" s="151">
        <v>17</v>
      </c>
      <c r="B28" s="152" t="s">
        <v>272</v>
      </c>
      <c r="C28" s="153" t="s">
        <v>99</v>
      </c>
      <c r="D28" s="154" t="s">
        <v>75</v>
      </c>
      <c r="E28" s="155">
        <v>384.0261</v>
      </c>
      <c r="F28" s="155"/>
      <c r="G28" s="156">
        <f t="shared" si="3"/>
        <v>0</v>
      </c>
      <c r="H28" s="157">
        <v>0.01694</v>
      </c>
      <c r="I28" s="157">
        <f t="shared" si="4"/>
        <v>6.505402134</v>
      </c>
      <c r="J28" s="157">
        <v>0</v>
      </c>
      <c r="K28" s="157">
        <f t="shared" si="5"/>
        <v>0</v>
      </c>
    </row>
    <row r="29" spans="1:11" s="158" customFormat="1" ht="12.75">
      <c r="A29" s="151">
        <v>18</v>
      </c>
      <c r="B29" s="152" t="s">
        <v>273</v>
      </c>
      <c r="C29" s="153" t="s">
        <v>100</v>
      </c>
      <c r="D29" s="154" t="s">
        <v>75</v>
      </c>
      <c r="E29" s="155">
        <v>170.26</v>
      </c>
      <c r="F29" s="155"/>
      <c r="G29" s="156">
        <f t="shared" si="3"/>
        <v>0</v>
      </c>
      <c r="H29" s="157">
        <v>0.01888</v>
      </c>
      <c r="I29" s="157">
        <f t="shared" si="4"/>
        <v>3.2145088</v>
      </c>
      <c r="J29" s="157">
        <v>0</v>
      </c>
      <c r="K29" s="157">
        <f t="shared" si="5"/>
        <v>0</v>
      </c>
    </row>
    <row r="30" spans="1:11" s="158" customFormat="1" ht="12.75">
      <c r="A30" s="151">
        <v>19</v>
      </c>
      <c r="B30" s="152" t="s">
        <v>274</v>
      </c>
      <c r="C30" s="153" t="s">
        <v>101</v>
      </c>
      <c r="D30" s="154" t="s">
        <v>82</v>
      </c>
      <c r="E30" s="155">
        <v>4.8</v>
      </c>
      <c r="F30" s="155"/>
      <c r="G30" s="156">
        <f t="shared" si="3"/>
        <v>0</v>
      </c>
      <c r="H30" s="157">
        <v>0.00431</v>
      </c>
      <c r="I30" s="157">
        <f t="shared" si="4"/>
        <v>0.020687999999999998</v>
      </c>
      <c r="J30" s="157">
        <v>0</v>
      </c>
      <c r="K30" s="157">
        <f t="shared" si="5"/>
        <v>0</v>
      </c>
    </row>
    <row r="31" spans="1:11" s="158" customFormat="1" ht="12.75">
      <c r="A31" s="159"/>
      <c r="B31" s="160" t="s">
        <v>71</v>
      </c>
      <c r="C31" s="161" t="str">
        <f>CONCATENATE(B23," ",C23)</f>
        <v>61 Upravy povrchů vnitřní</v>
      </c>
      <c r="D31" s="159"/>
      <c r="E31" s="162"/>
      <c r="F31" s="162"/>
      <c r="G31" s="163">
        <f>SUM(G23:G30)</f>
        <v>0</v>
      </c>
      <c r="H31" s="164"/>
      <c r="I31" s="165">
        <f>SUM(I23:I30)</f>
        <v>14.830593610000001</v>
      </c>
      <c r="J31" s="164"/>
      <c r="K31" s="165">
        <f>SUM(K23:K30)</f>
        <v>0</v>
      </c>
    </row>
    <row r="32" spans="1:11" s="158" customFormat="1" ht="12.75">
      <c r="A32" s="166" t="s">
        <v>69</v>
      </c>
      <c r="B32" s="167" t="s">
        <v>102</v>
      </c>
      <c r="C32" s="168" t="s">
        <v>103</v>
      </c>
      <c r="D32" s="151"/>
      <c r="E32" s="169"/>
      <c r="F32" s="169"/>
      <c r="G32" s="170"/>
      <c r="H32" s="171"/>
      <c r="I32" s="171"/>
      <c r="J32" s="171"/>
      <c r="K32" s="171"/>
    </row>
    <row r="33" spans="1:11" s="158" customFormat="1" ht="51">
      <c r="A33" s="151">
        <v>20</v>
      </c>
      <c r="B33" s="152" t="s">
        <v>275</v>
      </c>
      <c r="C33" s="153" t="s">
        <v>357</v>
      </c>
      <c r="D33" s="154" t="s">
        <v>77</v>
      </c>
      <c r="E33" s="155">
        <v>9</v>
      </c>
      <c r="F33" s="155"/>
      <c r="G33" s="156">
        <f>CEILING(E33*F33,1)</f>
        <v>0</v>
      </c>
      <c r="H33" s="157">
        <v>0.01404</v>
      </c>
      <c r="I33" s="157">
        <f>E33*H33</f>
        <v>0.12636</v>
      </c>
      <c r="J33" s="157">
        <v>0</v>
      </c>
      <c r="K33" s="157">
        <f>E33*J33</f>
        <v>0</v>
      </c>
    </row>
    <row r="34" spans="1:11" s="158" customFormat="1" ht="51">
      <c r="A34" s="151">
        <v>21</v>
      </c>
      <c r="B34" s="152" t="s">
        <v>276</v>
      </c>
      <c r="C34" s="153" t="s">
        <v>358</v>
      </c>
      <c r="D34" s="154" t="s">
        <v>77</v>
      </c>
      <c r="E34" s="155">
        <v>1</v>
      </c>
      <c r="F34" s="155"/>
      <c r="G34" s="156">
        <f>CEILING(E34*F34,1)</f>
        <v>0</v>
      </c>
      <c r="H34" s="157">
        <v>0.01404</v>
      </c>
      <c r="I34" s="157">
        <f>E34*H34</f>
        <v>0.01404</v>
      </c>
      <c r="J34" s="157">
        <v>0</v>
      </c>
      <c r="K34" s="157">
        <f>E34*J34</f>
        <v>0</v>
      </c>
    </row>
    <row r="35" spans="1:11" s="158" customFormat="1" ht="51">
      <c r="A35" s="151">
        <v>22</v>
      </c>
      <c r="B35" s="152" t="s">
        <v>277</v>
      </c>
      <c r="C35" s="153" t="s">
        <v>359</v>
      </c>
      <c r="D35" s="154" t="s">
        <v>77</v>
      </c>
      <c r="E35" s="155">
        <v>1</v>
      </c>
      <c r="F35" s="155"/>
      <c r="G35" s="156">
        <f>CEILING(E35*F35,1)</f>
        <v>0</v>
      </c>
      <c r="H35" s="157">
        <v>0.01404</v>
      </c>
      <c r="I35" s="157">
        <f>E35*H35</f>
        <v>0.01404</v>
      </c>
      <c r="J35" s="157">
        <v>0</v>
      </c>
      <c r="K35" s="157">
        <f>E35*J35</f>
        <v>0</v>
      </c>
    </row>
    <row r="36" spans="1:11" s="158" customFormat="1" ht="12.75">
      <c r="A36" s="159"/>
      <c r="B36" s="160" t="s">
        <v>71</v>
      </c>
      <c r="C36" s="161" t="str">
        <f>CONCATENATE(B32," ",C32)</f>
        <v>64 Výplně otvorů</v>
      </c>
      <c r="D36" s="159"/>
      <c r="E36" s="162"/>
      <c r="F36" s="162"/>
      <c r="G36" s="163">
        <f>SUM(G32:G35)</f>
        <v>0</v>
      </c>
      <c r="H36" s="164"/>
      <c r="I36" s="165">
        <f>SUM(I32:I35)</f>
        <v>0.15444</v>
      </c>
      <c r="J36" s="164"/>
      <c r="K36" s="165">
        <f>SUM(K32:K35)</f>
        <v>0</v>
      </c>
    </row>
    <row r="37" spans="1:11" s="158" customFormat="1" ht="12.75">
      <c r="A37" s="166" t="s">
        <v>69</v>
      </c>
      <c r="B37" s="167" t="s">
        <v>104</v>
      </c>
      <c r="C37" s="168" t="s">
        <v>105</v>
      </c>
      <c r="D37" s="151"/>
      <c r="E37" s="169"/>
      <c r="F37" s="169"/>
      <c r="G37" s="170"/>
      <c r="H37" s="171"/>
      <c r="I37" s="171"/>
      <c r="J37" s="171"/>
      <c r="K37" s="171"/>
    </row>
    <row r="38" spans="1:11" s="158" customFormat="1" ht="25.5">
      <c r="A38" s="151">
        <v>23</v>
      </c>
      <c r="B38" s="152" t="s">
        <v>278</v>
      </c>
      <c r="C38" s="153" t="s">
        <v>106</v>
      </c>
      <c r="D38" s="154" t="s">
        <v>107</v>
      </c>
      <c r="E38" s="155">
        <v>50</v>
      </c>
      <c r="F38" s="155"/>
      <c r="G38" s="156">
        <f>CEILING(E38*F38,1)</f>
        <v>0</v>
      </c>
      <c r="H38" s="157">
        <v>0</v>
      </c>
      <c r="I38" s="157">
        <f>E38*H38</f>
        <v>0</v>
      </c>
      <c r="J38" s="157">
        <v>0</v>
      </c>
      <c r="K38" s="157">
        <f>E38*J38</f>
        <v>0</v>
      </c>
    </row>
    <row r="39" spans="1:11" s="158" customFormat="1" ht="12.75">
      <c r="A39" s="159"/>
      <c r="B39" s="160" t="s">
        <v>71</v>
      </c>
      <c r="C39" s="161" t="str">
        <f>CONCATENATE(B37," ",C37)</f>
        <v>90 Přípočty</v>
      </c>
      <c r="D39" s="159"/>
      <c r="E39" s="162"/>
      <c r="F39" s="162"/>
      <c r="G39" s="163">
        <f>SUM(G37:G38)</f>
        <v>0</v>
      </c>
      <c r="H39" s="164"/>
      <c r="I39" s="165">
        <f>SUM(I37:I38)</f>
        <v>0</v>
      </c>
      <c r="J39" s="164"/>
      <c r="K39" s="165">
        <f>SUM(K37:K38)</f>
        <v>0</v>
      </c>
    </row>
    <row r="40" spans="1:11" s="158" customFormat="1" ht="12.75">
      <c r="A40" s="166" t="s">
        <v>69</v>
      </c>
      <c r="B40" s="167" t="s">
        <v>108</v>
      </c>
      <c r="C40" s="168" t="s">
        <v>109</v>
      </c>
      <c r="D40" s="151"/>
      <c r="E40" s="169"/>
      <c r="F40" s="169"/>
      <c r="G40" s="170"/>
      <c r="H40" s="171"/>
      <c r="I40" s="171"/>
      <c r="J40" s="171"/>
      <c r="K40" s="171"/>
    </row>
    <row r="41" spans="1:11" s="158" customFormat="1" ht="12.75">
      <c r="A41" s="151">
        <v>24</v>
      </c>
      <c r="B41" s="152" t="s">
        <v>279</v>
      </c>
      <c r="C41" s="153" t="s">
        <v>110</v>
      </c>
      <c r="D41" s="154" t="s">
        <v>75</v>
      </c>
      <c r="E41" s="155">
        <v>227.37</v>
      </c>
      <c r="F41" s="155"/>
      <c r="G41" s="156">
        <f>CEILING(E41*F41,1)</f>
        <v>0</v>
      </c>
      <c r="H41" s="157">
        <v>0.00158</v>
      </c>
      <c r="I41" s="157">
        <f>E41*H41</f>
        <v>0.3592446</v>
      </c>
      <c r="J41" s="157">
        <v>0</v>
      </c>
      <c r="K41" s="157">
        <f>E41*J41</f>
        <v>0</v>
      </c>
    </row>
    <row r="42" spans="1:11" s="158" customFormat="1" ht="12.75">
      <c r="A42" s="159"/>
      <c r="B42" s="160" t="s">
        <v>71</v>
      </c>
      <c r="C42" s="161" t="str">
        <f>CONCATENATE(B40," ",C40)</f>
        <v>94 Lešení a stavební výtahy</v>
      </c>
      <c r="D42" s="159"/>
      <c r="E42" s="162"/>
      <c r="F42" s="162"/>
      <c r="G42" s="163">
        <f>SUM(G40:G41)</f>
        <v>0</v>
      </c>
      <c r="H42" s="164"/>
      <c r="I42" s="165">
        <f>SUM(I40:I41)</f>
        <v>0.3592446</v>
      </c>
      <c r="J42" s="164"/>
      <c r="K42" s="165">
        <f>SUM(K40:K41)</f>
        <v>0</v>
      </c>
    </row>
    <row r="43" spans="1:11" s="158" customFormat="1" ht="12.75">
      <c r="A43" s="166" t="s">
        <v>69</v>
      </c>
      <c r="B43" s="167" t="s">
        <v>111</v>
      </c>
      <c r="C43" s="168" t="s">
        <v>112</v>
      </c>
      <c r="D43" s="151"/>
      <c r="E43" s="169"/>
      <c r="F43" s="169"/>
      <c r="G43" s="170"/>
      <c r="H43" s="171"/>
      <c r="I43" s="171"/>
      <c r="J43" s="171"/>
      <c r="K43" s="171"/>
    </row>
    <row r="44" spans="1:11" s="158" customFormat="1" ht="12.75">
      <c r="A44" s="151">
        <v>25</v>
      </c>
      <c r="B44" s="152" t="s">
        <v>280</v>
      </c>
      <c r="C44" s="153" t="s">
        <v>113</v>
      </c>
      <c r="D44" s="154" t="s">
        <v>75</v>
      </c>
      <c r="E44" s="155">
        <v>227.37</v>
      </c>
      <c r="F44" s="155"/>
      <c r="G44" s="156">
        <f>CEILING(E44*F44,1)</f>
        <v>0</v>
      </c>
      <c r="H44" s="157">
        <v>4E-05</v>
      </c>
      <c r="I44" s="157">
        <f>E44*H44</f>
        <v>0.0090948</v>
      </c>
      <c r="J44" s="157">
        <v>0</v>
      </c>
      <c r="K44" s="157">
        <f>E44*J44</f>
        <v>0</v>
      </c>
    </row>
    <row r="45" spans="1:11" s="158" customFormat="1" ht="12.75">
      <c r="A45" s="151">
        <v>26</v>
      </c>
      <c r="B45" s="152" t="s">
        <v>281</v>
      </c>
      <c r="C45" s="153" t="s">
        <v>114</v>
      </c>
      <c r="D45" s="154" t="s">
        <v>77</v>
      </c>
      <c r="E45" s="155">
        <v>1</v>
      </c>
      <c r="F45" s="155"/>
      <c r="G45" s="156">
        <f>CEILING(E45*F45,1)</f>
        <v>0</v>
      </c>
      <c r="H45" s="157">
        <v>0.0234</v>
      </c>
      <c r="I45" s="157">
        <f>E45*H45</f>
        <v>0.0234</v>
      </c>
      <c r="J45" s="157">
        <v>0</v>
      </c>
      <c r="K45" s="157">
        <f>E45*J45</f>
        <v>0</v>
      </c>
    </row>
    <row r="46" spans="1:11" s="158" customFormat="1" ht="12.75">
      <c r="A46" s="151">
        <v>27</v>
      </c>
      <c r="B46" s="152" t="s">
        <v>115</v>
      </c>
      <c r="C46" s="153" t="s">
        <v>116</v>
      </c>
      <c r="D46" s="154" t="s">
        <v>70</v>
      </c>
      <c r="E46" s="155">
        <v>1</v>
      </c>
      <c r="F46" s="155"/>
      <c r="G46" s="156">
        <f>CEILING(E46*F46,1)</f>
        <v>0</v>
      </c>
      <c r="H46" s="157">
        <v>0</v>
      </c>
      <c r="I46" s="157">
        <f>E46*H46</f>
        <v>0</v>
      </c>
      <c r="J46" s="157">
        <v>0</v>
      </c>
      <c r="K46" s="157">
        <f>E46*J46</f>
        <v>0</v>
      </c>
    </row>
    <row r="47" spans="1:11" s="158" customFormat="1" ht="12.75">
      <c r="A47" s="159"/>
      <c r="B47" s="160" t="s">
        <v>71</v>
      </c>
      <c r="C47" s="161" t="str">
        <f>CONCATENATE(B43," ",C43)</f>
        <v>95 Dokončovací kce na pozem.stav.</v>
      </c>
      <c r="D47" s="159"/>
      <c r="E47" s="162"/>
      <c r="F47" s="162"/>
      <c r="G47" s="163">
        <f>SUM(G43:G46)</f>
        <v>0</v>
      </c>
      <c r="H47" s="164"/>
      <c r="I47" s="165">
        <f>SUM(I43:I46)</f>
        <v>0.032494800000000004</v>
      </c>
      <c r="J47" s="164"/>
      <c r="K47" s="165">
        <f>SUM(K43:K46)</f>
        <v>0</v>
      </c>
    </row>
    <row r="48" spans="1:11" s="158" customFormat="1" ht="12.75">
      <c r="A48" s="166" t="s">
        <v>69</v>
      </c>
      <c r="B48" s="167" t="s">
        <v>117</v>
      </c>
      <c r="C48" s="168" t="s">
        <v>118</v>
      </c>
      <c r="D48" s="151"/>
      <c r="E48" s="169"/>
      <c r="F48" s="169"/>
      <c r="G48" s="170"/>
      <c r="H48" s="171"/>
      <c r="I48" s="171"/>
      <c r="J48" s="171"/>
      <c r="K48" s="171"/>
    </row>
    <row r="49" spans="1:11" s="158" customFormat="1" ht="12.75">
      <c r="A49" s="151">
        <v>28</v>
      </c>
      <c r="B49" s="152" t="s">
        <v>282</v>
      </c>
      <c r="C49" s="153" t="s">
        <v>119</v>
      </c>
      <c r="D49" s="154" t="s">
        <v>75</v>
      </c>
      <c r="E49" s="155">
        <v>129.1828</v>
      </c>
      <c r="F49" s="155"/>
      <c r="G49" s="156">
        <f aca="true" t="shared" si="6" ref="G49:G74">CEILING(E49*F49,1)</f>
        <v>0</v>
      </c>
      <c r="H49" s="157">
        <v>0.00067</v>
      </c>
      <c r="I49" s="157">
        <f aca="true" t="shared" si="7" ref="I49:I74">E49*H49</f>
        <v>0.08655247599999999</v>
      </c>
      <c r="J49" s="157">
        <v>-0.131</v>
      </c>
      <c r="K49" s="157">
        <f aca="true" t="shared" si="8" ref="K49:K74">E49*J49</f>
        <v>-16.9229468</v>
      </c>
    </row>
    <row r="50" spans="1:11" s="158" customFormat="1" ht="12.75">
      <c r="A50" s="151">
        <v>29</v>
      </c>
      <c r="B50" s="152" t="s">
        <v>283</v>
      </c>
      <c r="C50" s="153" t="s">
        <v>120</v>
      </c>
      <c r="D50" s="154" t="s">
        <v>75</v>
      </c>
      <c r="E50" s="155">
        <v>1.44</v>
      </c>
      <c r="F50" s="155"/>
      <c r="G50" s="156">
        <f t="shared" si="6"/>
        <v>0</v>
      </c>
      <c r="H50" s="157">
        <v>0.00054</v>
      </c>
      <c r="I50" s="157">
        <f t="shared" si="7"/>
        <v>0.0007775999999999999</v>
      </c>
      <c r="J50" s="157">
        <v>-0.27</v>
      </c>
      <c r="K50" s="157">
        <f t="shared" si="8"/>
        <v>-0.38880000000000003</v>
      </c>
    </row>
    <row r="51" spans="1:11" s="158" customFormat="1" ht="25.5">
      <c r="A51" s="151">
        <v>30</v>
      </c>
      <c r="B51" s="152" t="s">
        <v>284</v>
      </c>
      <c r="C51" s="153" t="s">
        <v>121</v>
      </c>
      <c r="D51" s="154" t="s">
        <v>122</v>
      </c>
      <c r="E51" s="155">
        <v>0.3188</v>
      </c>
      <c r="F51" s="155"/>
      <c r="G51" s="156">
        <f t="shared" si="6"/>
        <v>0</v>
      </c>
      <c r="H51" s="157">
        <v>0</v>
      </c>
      <c r="I51" s="157">
        <f t="shared" si="7"/>
        <v>0</v>
      </c>
      <c r="J51" s="157">
        <v>-2.2</v>
      </c>
      <c r="K51" s="157">
        <f t="shared" si="8"/>
        <v>-0.70136</v>
      </c>
    </row>
    <row r="52" spans="1:11" s="158" customFormat="1" ht="25.5">
      <c r="A52" s="151">
        <v>31</v>
      </c>
      <c r="B52" s="152" t="s">
        <v>285</v>
      </c>
      <c r="C52" s="153" t="s">
        <v>123</v>
      </c>
      <c r="D52" s="154" t="s">
        <v>122</v>
      </c>
      <c r="E52" s="155">
        <v>0.3188</v>
      </c>
      <c r="F52" s="155"/>
      <c r="G52" s="156">
        <f t="shared" si="6"/>
        <v>0</v>
      </c>
      <c r="H52" s="157">
        <v>0</v>
      </c>
      <c r="I52" s="157">
        <f t="shared" si="7"/>
        <v>0</v>
      </c>
      <c r="J52" s="157">
        <v>0</v>
      </c>
      <c r="K52" s="157">
        <f t="shared" si="8"/>
        <v>0</v>
      </c>
    </row>
    <row r="53" spans="1:11" s="158" customFormat="1" ht="12.75">
      <c r="A53" s="151">
        <v>32</v>
      </c>
      <c r="B53" s="152" t="s">
        <v>286</v>
      </c>
      <c r="C53" s="153" t="s">
        <v>124</v>
      </c>
      <c r="D53" s="154" t="s">
        <v>77</v>
      </c>
      <c r="E53" s="155">
        <v>15</v>
      </c>
      <c r="F53" s="155"/>
      <c r="G53" s="156">
        <f t="shared" si="6"/>
        <v>0</v>
      </c>
      <c r="H53" s="157">
        <v>0</v>
      </c>
      <c r="I53" s="157">
        <f t="shared" si="7"/>
        <v>0</v>
      </c>
      <c r="J53" s="157">
        <v>0</v>
      </c>
      <c r="K53" s="157">
        <f t="shared" si="8"/>
        <v>0</v>
      </c>
    </row>
    <row r="54" spans="1:11" s="158" customFormat="1" ht="12.75">
      <c r="A54" s="151">
        <v>33</v>
      </c>
      <c r="B54" s="152" t="s">
        <v>287</v>
      </c>
      <c r="C54" s="153" t="s">
        <v>125</v>
      </c>
      <c r="D54" s="154" t="s">
        <v>75</v>
      </c>
      <c r="E54" s="155">
        <v>19.163</v>
      </c>
      <c r="F54" s="155"/>
      <c r="G54" s="156">
        <f t="shared" si="6"/>
        <v>0</v>
      </c>
      <c r="H54" s="157">
        <v>0.00117</v>
      </c>
      <c r="I54" s="157">
        <f t="shared" si="7"/>
        <v>0.02242071</v>
      </c>
      <c r="J54" s="157">
        <v>-0.088</v>
      </c>
      <c r="K54" s="157">
        <f t="shared" si="8"/>
        <v>-1.6863439999999998</v>
      </c>
    </row>
    <row r="55" spans="1:11" s="158" customFormat="1" ht="12.75">
      <c r="A55" s="151">
        <v>34</v>
      </c>
      <c r="B55" s="152" t="s">
        <v>288</v>
      </c>
      <c r="C55" s="153" t="s">
        <v>126</v>
      </c>
      <c r="D55" s="154" t="s">
        <v>77</v>
      </c>
      <c r="E55" s="155">
        <v>4</v>
      </c>
      <c r="F55" s="155"/>
      <c r="G55" s="156">
        <f t="shared" si="6"/>
        <v>0</v>
      </c>
      <c r="H55" s="157">
        <v>0.00049</v>
      </c>
      <c r="I55" s="157">
        <f t="shared" si="7"/>
        <v>0.00196</v>
      </c>
      <c r="J55" s="157">
        <v>-0.015</v>
      </c>
      <c r="K55" s="157">
        <f t="shared" si="8"/>
        <v>-0.06</v>
      </c>
    </row>
    <row r="56" spans="1:11" s="158" customFormat="1" ht="12.75">
      <c r="A56" s="151">
        <v>35</v>
      </c>
      <c r="B56" s="152" t="s">
        <v>289</v>
      </c>
      <c r="C56" s="153" t="s">
        <v>127</v>
      </c>
      <c r="D56" s="154" t="s">
        <v>77</v>
      </c>
      <c r="E56" s="155">
        <v>4</v>
      </c>
      <c r="F56" s="155"/>
      <c r="G56" s="156">
        <f t="shared" si="6"/>
        <v>0</v>
      </c>
      <c r="H56" s="157">
        <v>0.00034</v>
      </c>
      <c r="I56" s="157">
        <f t="shared" si="7"/>
        <v>0.00136</v>
      </c>
      <c r="J56" s="157">
        <v>-0.025</v>
      </c>
      <c r="K56" s="157">
        <f t="shared" si="8"/>
        <v>-0.1</v>
      </c>
    </row>
    <row r="57" spans="1:11" s="158" customFormat="1" ht="12.75">
      <c r="A57" s="151">
        <v>36</v>
      </c>
      <c r="B57" s="152" t="s">
        <v>290</v>
      </c>
      <c r="C57" s="153" t="s">
        <v>128</v>
      </c>
      <c r="D57" s="154" t="s">
        <v>75</v>
      </c>
      <c r="E57" s="155">
        <v>86.5981</v>
      </c>
      <c r="F57" s="155"/>
      <c r="G57" s="156">
        <f t="shared" si="6"/>
        <v>0</v>
      </c>
      <c r="H57" s="157">
        <v>0</v>
      </c>
      <c r="I57" s="157">
        <f t="shared" si="7"/>
        <v>0</v>
      </c>
      <c r="J57" s="157">
        <v>-0.068</v>
      </c>
      <c r="K57" s="157">
        <f t="shared" si="8"/>
        <v>-5.888670800000001</v>
      </c>
    </row>
    <row r="58" spans="1:11" s="158" customFormat="1" ht="12.75">
      <c r="A58" s="151">
        <v>37</v>
      </c>
      <c r="B58" s="152" t="s">
        <v>291</v>
      </c>
      <c r="C58" s="153" t="s">
        <v>129</v>
      </c>
      <c r="D58" s="154" t="s">
        <v>75</v>
      </c>
      <c r="E58" s="155">
        <v>33.486</v>
      </c>
      <c r="F58" s="155"/>
      <c r="G58" s="156">
        <f t="shared" si="6"/>
        <v>0</v>
      </c>
      <c r="H58" s="157">
        <v>0.00033</v>
      </c>
      <c r="I58" s="157">
        <f t="shared" si="7"/>
        <v>0.011050379999999999</v>
      </c>
      <c r="J58" s="157">
        <v>-0.01183</v>
      </c>
      <c r="K58" s="157">
        <f t="shared" si="8"/>
        <v>-0.39613938</v>
      </c>
    </row>
    <row r="59" spans="1:11" s="158" customFormat="1" ht="12.75">
      <c r="A59" s="151">
        <v>38</v>
      </c>
      <c r="B59" s="152" t="s">
        <v>292</v>
      </c>
      <c r="C59" s="153" t="s">
        <v>130</v>
      </c>
      <c r="D59" s="154" t="s">
        <v>75</v>
      </c>
      <c r="E59" s="155">
        <v>547.8281</v>
      </c>
      <c r="F59" s="155"/>
      <c r="G59" s="156">
        <f t="shared" si="6"/>
        <v>0</v>
      </c>
      <c r="H59" s="157">
        <v>0</v>
      </c>
      <c r="I59" s="157">
        <f t="shared" si="7"/>
        <v>0</v>
      </c>
      <c r="J59" s="157">
        <v>0</v>
      </c>
      <c r="K59" s="157">
        <f t="shared" si="8"/>
        <v>0</v>
      </c>
    </row>
    <row r="60" spans="1:11" s="158" customFormat="1" ht="12.75">
      <c r="A60" s="151">
        <v>39</v>
      </c>
      <c r="B60" s="152" t="s">
        <v>293</v>
      </c>
      <c r="C60" s="153" t="s">
        <v>131</v>
      </c>
      <c r="D60" s="154" t="s">
        <v>82</v>
      </c>
      <c r="E60" s="155">
        <v>23.812</v>
      </c>
      <c r="F60" s="155"/>
      <c r="G60" s="156">
        <f t="shared" si="6"/>
        <v>0</v>
      </c>
      <c r="H60" s="157">
        <v>0</v>
      </c>
      <c r="I60" s="157">
        <f t="shared" si="7"/>
        <v>0</v>
      </c>
      <c r="J60" s="157">
        <v>-0.001</v>
      </c>
      <c r="K60" s="157">
        <f t="shared" si="8"/>
        <v>-0.023812000000000003</v>
      </c>
    </row>
    <row r="61" spans="1:11" s="158" customFormat="1" ht="12.75">
      <c r="A61" s="151">
        <v>40</v>
      </c>
      <c r="B61" s="152" t="s">
        <v>294</v>
      </c>
      <c r="C61" s="153" t="s">
        <v>132</v>
      </c>
      <c r="D61" s="154" t="s">
        <v>75</v>
      </c>
      <c r="E61" s="155">
        <v>35.44</v>
      </c>
      <c r="F61" s="155"/>
      <c r="G61" s="156">
        <f t="shared" si="6"/>
        <v>0</v>
      </c>
      <c r="H61" s="157">
        <v>0</v>
      </c>
      <c r="I61" s="157">
        <f t="shared" si="7"/>
        <v>0</v>
      </c>
      <c r="J61" s="157">
        <v>-0.025</v>
      </c>
      <c r="K61" s="157">
        <f t="shared" si="8"/>
        <v>-0.886</v>
      </c>
    </row>
    <row r="62" spans="1:11" s="158" customFormat="1" ht="12.75">
      <c r="A62" s="151">
        <v>41</v>
      </c>
      <c r="B62" s="152" t="s">
        <v>295</v>
      </c>
      <c r="C62" s="153" t="s">
        <v>133</v>
      </c>
      <c r="D62" s="154" t="s">
        <v>75</v>
      </c>
      <c r="E62" s="155">
        <v>209.16</v>
      </c>
      <c r="F62" s="155"/>
      <c r="G62" s="156">
        <f t="shared" si="6"/>
        <v>0</v>
      </c>
      <c r="H62" s="157">
        <v>0</v>
      </c>
      <c r="I62" s="157">
        <f t="shared" si="7"/>
        <v>0</v>
      </c>
      <c r="J62" s="157">
        <v>-0.001</v>
      </c>
      <c r="K62" s="157">
        <f t="shared" si="8"/>
        <v>-0.20916</v>
      </c>
    </row>
    <row r="63" spans="1:11" s="158" customFormat="1" ht="12.75">
      <c r="A63" s="151">
        <v>42</v>
      </c>
      <c r="B63" s="152" t="s">
        <v>296</v>
      </c>
      <c r="C63" s="153" t="s">
        <v>134</v>
      </c>
      <c r="D63" s="154" t="s">
        <v>82</v>
      </c>
      <c r="E63" s="155">
        <v>153.155</v>
      </c>
      <c r="F63" s="155"/>
      <c r="G63" s="156">
        <f t="shared" si="6"/>
        <v>0</v>
      </c>
      <c r="H63" s="157">
        <v>0</v>
      </c>
      <c r="I63" s="157">
        <f t="shared" si="7"/>
        <v>0</v>
      </c>
      <c r="J63" s="157">
        <v>0</v>
      </c>
      <c r="K63" s="157">
        <f t="shared" si="8"/>
        <v>0</v>
      </c>
    </row>
    <row r="64" spans="1:11" s="158" customFormat="1" ht="12.75">
      <c r="A64" s="151">
        <v>43</v>
      </c>
      <c r="B64" s="152" t="s">
        <v>297</v>
      </c>
      <c r="C64" s="153" t="s">
        <v>135</v>
      </c>
      <c r="D64" s="154" t="s">
        <v>77</v>
      </c>
      <c r="E64" s="155">
        <v>2</v>
      </c>
      <c r="F64" s="155"/>
      <c r="G64" s="156">
        <f t="shared" si="6"/>
        <v>0</v>
      </c>
      <c r="H64" s="157">
        <v>0</v>
      </c>
      <c r="I64" s="157">
        <f t="shared" si="7"/>
        <v>0</v>
      </c>
      <c r="J64" s="157">
        <v>-0.174</v>
      </c>
      <c r="K64" s="157">
        <f t="shared" si="8"/>
        <v>-0.348</v>
      </c>
    </row>
    <row r="65" spans="1:11" s="158" customFormat="1" ht="12.75">
      <c r="A65" s="151">
        <v>44</v>
      </c>
      <c r="B65" s="152" t="s">
        <v>298</v>
      </c>
      <c r="C65" s="153" t="s">
        <v>136</v>
      </c>
      <c r="D65" s="154" t="s">
        <v>137</v>
      </c>
      <c r="E65" s="155">
        <v>3</v>
      </c>
      <c r="F65" s="155"/>
      <c r="G65" s="156">
        <f t="shared" si="6"/>
        <v>0</v>
      </c>
      <c r="H65" s="157">
        <v>0</v>
      </c>
      <c r="I65" s="157">
        <f t="shared" si="7"/>
        <v>0</v>
      </c>
      <c r="J65" s="157">
        <v>-0.0342</v>
      </c>
      <c r="K65" s="157">
        <f t="shared" si="8"/>
        <v>-0.1026</v>
      </c>
    </row>
    <row r="66" spans="1:11" s="158" customFormat="1" ht="12.75">
      <c r="A66" s="151">
        <v>45</v>
      </c>
      <c r="B66" s="152" t="s">
        <v>299</v>
      </c>
      <c r="C66" s="153" t="s">
        <v>138</v>
      </c>
      <c r="D66" s="154" t="s">
        <v>137</v>
      </c>
      <c r="E66" s="155">
        <v>4</v>
      </c>
      <c r="F66" s="155"/>
      <c r="G66" s="156">
        <f t="shared" si="6"/>
        <v>0</v>
      </c>
      <c r="H66" s="157">
        <v>0</v>
      </c>
      <c r="I66" s="157">
        <f t="shared" si="7"/>
        <v>0</v>
      </c>
      <c r="J66" s="157">
        <v>-0.01946</v>
      </c>
      <c r="K66" s="157">
        <f t="shared" si="8"/>
        <v>-0.07784</v>
      </c>
    </row>
    <row r="67" spans="1:11" s="158" customFormat="1" ht="12.75">
      <c r="A67" s="151">
        <v>46</v>
      </c>
      <c r="B67" s="152" t="s">
        <v>300</v>
      </c>
      <c r="C67" s="153" t="s">
        <v>139</v>
      </c>
      <c r="D67" s="154" t="s">
        <v>137</v>
      </c>
      <c r="E67" s="155">
        <v>2</v>
      </c>
      <c r="F67" s="155"/>
      <c r="G67" s="156">
        <f t="shared" si="6"/>
        <v>0</v>
      </c>
      <c r="H67" s="157">
        <v>0</v>
      </c>
      <c r="I67" s="157">
        <f t="shared" si="7"/>
        <v>0</v>
      </c>
      <c r="J67" s="157">
        <v>-0.0329</v>
      </c>
      <c r="K67" s="157">
        <f t="shared" si="8"/>
        <v>-0.0658</v>
      </c>
    </row>
    <row r="68" spans="1:11" s="158" customFormat="1" ht="12.75">
      <c r="A68" s="151">
        <v>47</v>
      </c>
      <c r="B68" s="152" t="s">
        <v>301</v>
      </c>
      <c r="C68" s="153" t="s">
        <v>140</v>
      </c>
      <c r="D68" s="154" t="s">
        <v>137</v>
      </c>
      <c r="E68" s="155">
        <v>2</v>
      </c>
      <c r="F68" s="155"/>
      <c r="G68" s="156">
        <f t="shared" si="6"/>
        <v>0</v>
      </c>
      <c r="H68" s="157">
        <v>0</v>
      </c>
      <c r="I68" s="157">
        <f t="shared" si="7"/>
        <v>0</v>
      </c>
      <c r="J68" s="157">
        <v>-0.00156</v>
      </c>
      <c r="K68" s="157">
        <f t="shared" si="8"/>
        <v>-0.00312</v>
      </c>
    </row>
    <row r="69" spans="1:11" s="158" customFormat="1" ht="12.75">
      <c r="A69" s="151">
        <v>48</v>
      </c>
      <c r="B69" s="152" t="s">
        <v>302</v>
      </c>
      <c r="C69" s="153" t="s">
        <v>141</v>
      </c>
      <c r="D69" s="154" t="s">
        <v>137</v>
      </c>
      <c r="E69" s="155">
        <v>4</v>
      </c>
      <c r="F69" s="155"/>
      <c r="G69" s="156">
        <f t="shared" si="6"/>
        <v>0</v>
      </c>
      <c r="H69" s="157">
        <v>0</v>
      </c>
      <c r="I69" s="157">
        <f t="shared" si="7"/>
        <v>0</v>
      </c>
      <c r="J69" s="157">
        <v>-0.00086</v>
      </c>
      <c r="K69" s="157">
        <f t="shared" si="8"/>
        <v>-0.00344</v>
      </c>
    </row>
    <row r="70" spans="1:11" s="158" customFormat="1" ht="12.75">
      <c r="A70" s="151">
        <v>49</v>
      </c>
      <c r="B70" s="152" t="s">
        <v>303</v>
      </c>
      <c r="C70" s="153" t="s">
        <v>142</v>
      </c>
      <c r="D70" s="154" t="s">
        <v>77</v>
      </c>
      <c r="E70" s="155">
        <v>6</v>
      </c>
      <c r="F70" s="155"/>
      <c r="G70" s="156">
        <f t="shared" si="6"/>
        <v>0</v>
      </c>
      <c r="H70" s="157">
        <v>0</v>
      </c>
      <c r="I70" s="157">
        <f t="shared" si="7"/>
        <v>0</v>
      </c>
      <c r="J70" s="157">
        <v>-0.00085</v>
      </c>
      <c r="K70" s="157">
        <f t="shared" si="8"/>
        <v>-0.0050999999999999995</v>
      </c>
    </row>
    <row r="71" spans="1:11" s="158" customFormat="1" ht="12.75">
      <c r="A71" s="151">
        <v>50</v>
      </c>
      <c r="B71" s="152" t="s">
        <v>304</v>
      </c>
      <c r="C71" s="153" t="s">
        <v>143</v>
      </c>
      <c r="D71" s="154" t="s">
        <v>84</v>
      </c>
      <c r="E71" s="155">
        <v>27.9</v>
      </c>
      <c r="F71" s="155"/>
      <c r="G71" s="156">
        <f t="shared" si="6"/>
        <v>0</v>
      </c>
      <c r="H71" s="157">
        <v>0</v>
      </c>
      <c r="I71" s="157">
        <f t="shared" si="7"/>
        <v>0</v>
      </c>
      <c r="J71" s="157">
        <v>0</v>
      </c>
      <c r="K71" s="157">
        <f t="shared" si="8"/>
        <v>0</v>
      </c>
    </row>
    <row r="72" spans="1:11" s="158" customFormat="1" ht="12.75">
      <c r="A72" s="151">
        <v>51</v>
      </c>
      <c r="B72" s="152" t="s">
        <v>305</v>
      </c>
      <c r="C72" s="153" t="s">
        <v>144</v>
      </c>
      <c r="D72" s="154" t="s">
        <v>84</v>
      </c>
      <c r="E72" s="155">
        <v>111.6</v>
      </c>
      <c r="F72" s="155"/>
      <c r="G72" s="156">
        <f t="shared" si="6"/>
        <v>0</v>
      </c>
      <c r="H72" s="157">
        <v>0</v>
      </c>
      <c r="I72" s="157">
        <f t="shared" si="7"/>
        <v>0</v>
      </c>
      <c r="J72" s="157">
        <v>0</v>
      </c>
      <c r="K72" s="157">
        <f t="shared" si="8"/>
        <v>0</v>
      </c>
    </row>
    <row r="73" spans="1:11" s="158" customFormat="1" ht="12.75">
      <c r="A73" s="151">
        <v>52</v>
      </c>
      <c r="B73" s="152" t="s">
        <v>306</v>
      </c>
      <c r="C73" s="153" t="s">
        <v>145</v>
      </c>
      <c r="D73" s="154" t="s">
        <v>84</v>
      </c>
      <c r="E73" s="155">
        <v>27.9</v>
      </c>
      <c r="F73" s="155"/>
      <c r="G73" s="156">
        <f t="shared" si="6"/>
        <v>0</v>
      </c>
      <c r="H73" s="157">
        <v>0</v>
      </c>
      <c r="I73" s="157">
        <f t="shared" si="7"/>
        <v>0</v>
      </c>
      <c r="J73" s="157">
        <v>0</v>
      </c>
      <c r="K73" s="157">
        <f t="shared" si="8"/>
        <v>0</v>
      </c>
    </row>
    <row r="74" spans="1:11" s="158" customFormat="1" ht="12.75">
      <c r="A74" s="151">
        <v>53</v>
      </c>
      <c r="B74" s="152" t="s">
        <v>307</v>
      </c>
      <c r="C74" s="153" t="s">
        <v>146</v>
      </c>
      <c r="D74" s="154" t="s">
        <v>84</v>
      </c>
      <c r="E74" s="155">
        <v>27.9</v>
      </c>
      <c r="F74" s="155"/>
      <c r="G74" s="156">
        <f t="shared" si="6"/>
        <v>0</v>
      </c>
      <c r="H74" s="157">
        <v>0</v>
      </c>
      <c r="I74" s="157">
        <f t="shared" si="7"/>
        <v>0</v>
      </c>
      <c r="J74" s="157">
        <v>0</v>
      </c>
      <c r="K74" s="157">
        <f t="shared" si="8"/>
        <v>0</v>
      </c>
    </row>
    <row r="75" spans="1:11" s="158" customFormat="1" ht="12.75">
      <c r="A75" s="159"/>
      <c r="B75" s="160" t="s">
        <v>71</v>
      </c>
      <c r="C75" s="161" t="str">
        <f>CONCATENATE(B48," ",C48)</f>
        <v>96 Bourání konstrukcí</v>
      </c>
      <c r="D75" s="159"/>
      <c r="E75" s="162"/>
      <c r="F75" s="162"/>
      <c r="G75" s="163">
        <f>SUM(G48:G74)</f>
        <v>0</v>
      </c>
      <c r="H75" s="164"/>
      <c r="I75" s="165">
        <f>SUM(I48:I74)</f>
        <v>0.12412116599999999</v>
      </c>
      <c r="J75" s="164"/>
      <c r="K75" s="165">
        <f>SUM(K48:K74)</f>
        <v>-27.869132979999993</v>
      </c>
    </row>
    <row r="76" spans="1:11" s="158" customFormat="1" ht="12.75">
      <c r="A76" s="166" t="s">
        <v>69</v>
      </c>
      <c r="B76" s="167" t="s">
        <v>147</v>
      </c>
      <c r="C76" s="168" t="s">
        <v>148</v>
      </c>
      <c r="D76" s="151"/>
      <c r="E76" s="169"/>
      <c r="F76" s="169"/>
      <c r="G76" s="170"/>
      <c r="H76" s="171"/>
      <c r="I76" s="171"/>
      <c r="J76" s="171"/>
      <c r="K76" s="171"/>
    </row>
    <row r="77" spans="1:11" s="158" customFormat="1" ht="12.75">
      <c r="A77" s="151">
        <v>54</v>
      </c>
      <c r="B77" s="152" t="s">
        <v>308</v>
      </c>
      <c r="C77" s="153" t="s">
        <v>149</v>
      </c>
      <c r="D77" s="154" t="s">
        <v>84</v>
      </c>
      <c r="E77" s="155">
        <f>I75+I47+I42+I36+I31+I22+I18</f>
        <v>22.8334676</v>
      </c>
      <c r="F77" s="155"/>
      <c r="G77" s="156">
        <f>CEILING(E77*F77,1)</f>
        <v>0</v>
      </c>
      <c r="H77" s="157">
        <v>0</v>
      </c>
      <c r="I77" s="157">
        <f>E77*H77</f>
        <v>0</v>
      </c>
      <c r="J77" s="157">
        <v>0</v>
      </c>
      <c r="K77" s="157">
        <f>E77*J77</f>
        <v>0</v>
      </c>
    </row>
    <row r="78" spans="1:11" s="158" customFormat="1" ht="12.75">
      <c r="A78" s="159"/>
      <c r="B78" s="160" t="s">
        <v>71</v>
      </c>
      <c r="C78" s="161" t="str">
        <f>CONCATENATE(B76," ",C76)</f>
        <v>99 Staveništní přesun hmot</v>
      </c>
      <c r="D78" s="159"/>
      <c r="E78" s="162"/>
      <c r="F78" s="162"/>
      <c r="G78" s="163">
        <f>SUM(G76:G77)</f>
        <v>0</v>
      </c>
      <c r="H78" s="164"/>
      <c r="I78" s="165">
        <f>SUM(I76:I77)</f>
        <v>0</v>
      </c>
      <c r="J78" s="164"/>
      <c r="K78" s="165">
        <f>SUM(K76:K77)</f>
        <v>0</v>
      </c>
    </row>
    <row r="79" spans="1:11" s="158" customFormat="1" ht="12.75">
      <c r="A79" s="166" t="s">
        <v>69</v>
      </c>
      <c r="B79" s="167" t="s">
        <v>150</v>
      </c>
      <c r="C79" s="168" t="s">
        <v>151</v>
      </c>
      <c r="D79" s="151"/>
      <c r="E79" s="169"/>
      <c r="F79" s="169"/>
      <c r="G79" s="170"/>
      <c r="H79" s="171"/>
      <c r="I79" s="171"/>
      <c r="J79" s="171"/>
      <c r="K79" s="171"/>
    </row>
    <row r="80" spans="1:11" s="158" customFormat="1" ht="12.75">
      <c r="A80" s="151">
        <v>55</v>
      </c>
      <c r="B80" s="152" t="s">
        <v>309</v>
      </c>
      <c r="C80" s="153" t="s">
        <v>152</v>
      </c>
      <c r="D80" s="154" t="s">
        <v>75</v>
      </c>
      <c r="E80" s="155">
        <v>67.179</v>
      </c>
      <c r="F80" s="155"/>
      <c r="G80" s="156">
        <f>CEILING(E80*F80,1)</f>
        <v>0</v>
      </c>
      <c r="H80" s="157">
        <v>0.00021</v>
      </c>
      <c r="I80" s="157">
        <f>E80*H80</f>
        <v>0.014107590000000001</v>
      </c>
      <c r="J80" s="157">
        <v>0</v>
      </c>
      <c r="K80" s="157">
        <f>E80*J80</f>
        <v>0</v>
      </c>
    </row>
    <row r="81" spans="1:11" s="158" customFormat="1" ht="25.5">
      <c r="A81" s="151">
        <v>56</v>
      </c>
      <c r="B81" s="152" t="s">
        <v>310</v>
      </c>
      <c r="C81" s="153" t="s">
        <v>153</v>
      </c>
      <c r="D81" s="154" t="s">
        <v>75</v>
      </c>
      <c r="E81" s="155">
        <v>67.179</v>
      </c>
      <c r="F81" s="155"/>
      <c r="G81" s="156">
        <f>CEILING(E81*F81,1)</f>
        <v>0</v>
      </c>
      <c r="H81" s="157">
        <v>0.00158</v>
      </c>
      <c r="I81" s="157">
        <f>E81*H81</f>
        <v>0.10614282</v>
      </c>
      <c r="J81" s="157">
        <v>0</v>
      </c>
      <c r="K81" s="157">
        <f>E81*J81</f>
        <v>0</v>
      </c>
    </row>
    <row r="82" spans="1:11" s="158" customFormat="1" ht="12.75">
      <c r="A82" s="151">
        <v>57</v>
      </c>
      <c r="B82" s="152" t="s">
        <v>311</v>
      </c>
      <c r="C82" s="153" t="s">
        <v>154</v>
      </c>
      <c r="D82" s="154" t="s">
        <v>82</v>
      </c>
      <c r="E82" s="155">
        <v>67.26</v>
      </c>
      <c r="F82" s="155"/>
      <c r="G82" s="156">
        <f>CEILING(E82*F82,1)</f>
        <v>0</v>
      </c>
      <c r="H82" s="157">
        <v>0.00032</v>
      </c>
      <c r="I82" s="157">
        <f>E82*H82</f>
        <v>0.021523200000000003</v>
      </c>
      <c r="J82" s="157">
        <v>0</v>
      </c>
      <c r="K82" s="157">
        <f>E82*J82</f>
        <v>0</v>
      </c>
    </row>
    <row r="83" spans="1:11" s="158" customFormat="1" ht="12.75">
      <c r="A83" s="151">
        <v>58</v>
      </c>
      <c r="B83" s="152" t="s">
        <v>312</v>
      </c>
      <c r="C83" s="153" t="s">
        <v>155</v>
      </c>
      <c r="D83" s="154" t="s">
        <v>77</v>
      </c>
      <c r="E83" s="155">
        <v>50</v>
      </c>
      <c r="F83" s="155"/>
      <c r="G83" s="156">
        <f>CEILING(E83*F83,1)</f>
        <v>0</v>
      </c>
      <c r="H83" s="157">
        <v>0.00043</v>
      </c>
      <c r="I83" s="157">
        <f>E83*H83</f>
        <v>0.0215</v>
      </c>
      <c r="J83" s="157">
        <v>0</v>
      </c>
      <c r="K83" s="157">
        <f>E83*J83</f>
        <v>0</v>
      </c>
    </row>
    <row r="84" spans="1:11" s="158" customFormat="1" ht="12.75">
      <c r="A84" s="151">
        <v>59</v>
      </c>
      <c r="B84" s="152" t="s">
        <v>313</v>
      </c>
      <c r="C84" s="153" t="s">
        <v>156</v>
      </c>
      <c r="D84" s="154" t="s">
        <v>84</v>
      </c>
      <c r="E84" s="155">
        <v>0.163</v>
      </c>
      <c r="F84" s="155"/>
      <c r="G84" s="156">
        <f>CEILING(E84*F84,1)</f>
        <v>0</v>
      </c>
      <c r="H84" s="157">
        <v>0</v>
      </c>
      <c r="I84" s="157">
        <f>E84*H84</f>
        <v>0</v>
      </c>
      <c r="J84" s="157">
        <v>0</v>
      </c>
      <c r="K84" s="157">
        <f>E84*J84</f>
        <v>0</v>
      </c>
    </row>
    <row r="85" spans="1:11" s="158" customFormat="1" ht="12.75">
      <c r="A85" s="159"/>
      <c r="B85" s="160" t="s">
        <v>71</v>
      </c>
      <c r="C85" s="161" t="str">
        <f>CONCATENATE(B79," ",C79)</f>
        <v>711 Izolace proti vodě</v>
      </c>
      <c r="D85" s="159"/>
      <c r="E85" s="162"/>
      <c r="F85" s="162"/>
      <c r="G85" s="163">
        <f>SUM(G79:G84)</f>
        <v>0</v>
      </c>
      <c r="H85" s="164"/>
      <c r="I85" s="165">
        <f>SUM(I79:I84)</f>
        <v>0.16327360999999999</v>
      </c>
      <c r="J85" s="164"/>
      <c r="K85" s="165">
        <f>SUM(K79:K84)</f>
        <v>0</v>
      </c>
    </row>
    <row r="86" spans="1:11" s="158" customFormat="1" ht="12.75">
      <c r="A86" s="166" t="s">
        <v>69</v>
      </c>
      <c r="B86" s="167" t="s">
        <v>157</v>
      </c>
      <c r="C86" s="168" t="s">
        <v>158</v>
      </c>
      <c r="D86" s="151"/>
      <c r="E86" s="169"/>
      <c r="F86" s="169"/>
      <c r="G86" s="170"/>
      <c r="H86" s="171"/>
      <c r="I86" s="171"/>
      <c r="J86" s="171"/>
      <c r="K86" s="171"/>
    </row>
    <row r="87" spans="1:11" s="158" customFormat="1" ht="12.75">
      <c r="A87" s="151">
        <v>60</v>
      </c>
      <c r="B87" s="152" t="s">
        <v>157</v>
      </c>
      <c r="C87" s="153" t="s">
        <v>159</v>
      </c>
      <c r="D87" s="154" t="s">
        <v>160</v>
      </c>
      <c r="E87" s="155">
        <v>1</v>
      </c>
      <c r="F87" s="155">
        <f>ZTI!G60</f>
        <v>0</v>
      </c>
      <c r="G87" s="156">
        <f>CEILING(E87*F87,1)</f>
        <v>0</v>
      </c>
      <c r="H87" s="157">
        <v>0</v>
      </c>
      <c r="I87" s="157">
        <f>E87*H87</f>
        <v>0</v>
      </c>
      <c r="J87" s="157">
        <v>0</v>
      </c>
      <c r="K87" s="157">
        <f>E87*J87</f>
        <v>0</v>
      </c>
    </row>
    <row r="88" spans="1:11" s="158" customFormat="1" ht="12.75">
      <c r="A88" s="159"/>
      <c r="B88" s="160" t="s">
        <v>71</v>
      </c>
      <c r="C88" s="161" t="str">
        <f>CONCATENATE(B86," ",C86)</f>
        <v>720 Zdravotechnická instalace</v>
      </c>
      <c r="D88" s="159"/>
      <c r="E88" s="162"/>
      <c r="F88" s="162"/>
      <c r="G88" s="163">
        <f>SUM(G86:G87)</f>
        <v>0</v>
      </c>
      <c r="H88" s="164"/>
      <c r="I88" s="165">
        <f>SUM(I86:I87)</f>
        <v>0</v>
      </c>
      <c r="J88" s="164"/>
      <c r="K88" s="165">
        <f>SUM(K86:K87)</f>
        <v>0</v>
      </c>
    </row>
    <row r="89" spans="1:11" s="158" customFormat="1" ht="12.75">
      <c r="A89" s="166" t="s">
        <v>69</v>
      </c>
      <c r="B89" s="167" t="s">
        <v>161</v>
      </c>
      <c r="C89" s="168" t="s">
        <v>162</v>
      </c>
      <c r="D89" s="151"/>
      <c r="E89" s="169"/>
      <c r="F89" s="169"/>
      <c r="G89" s="170"/>
      <c r="H89" s="171"/>
      <c r="I89" s="171"/>
      <c r="J89" s="171"/>
      <c r="K89" s="171"/>
    </row>
    <row r="90" spans="1:11" s="158" customFormat="1" ht="12.75">
      <c r="A90" s="151">
        <v>61</v>
      </c>
      <c r="B90" s="152" t="s">
        <v>161</v>
      </c>
      <c r="C90" s="153" t="s">
        <v>163</v>
      </c>
      <c r="D90" s="154" t="s">
        <v>160</v>
      </c>
      <c r="E90" s="155">
        <v>1</v>
      </c>
      <c r="F90" s="155">
        <f>ÚT!G21</f>
        <v>0</v>
      </c>
      <c r="G90" s="156">
        <f>CEILING(E90*F90,1)</f>
        <v>0</v>
      </c>
      <c r="H90" s="157">
        <v>0</v>
      </c>
      <c r="I90" s="157">
        <f>E90*H90</f>
        <v>0</v>
      </c>
      <c r="J90" s="157">
        <v>0</v>
      </c>
      <c r="K90" s="157">
        <f>E90*J90</f>
        <v>0</v>
      </c>
    </row>
    <row r="91" spans="1:11" s="158" customFormat="1" ht="12.75">
      <c r="A91" s="159"/>
      <c r="B91" s="160" t="s">
        <v>71</v>
      </c>
      <c r="C91" s="161" t="str">
        <f>CONCATENATE(B89," ",C89)</f>
        <v>730 Ústřední vytápění</v>
      </c>
      <c r="D91" s="159"/>
      <c r="E91" s="162"/>
      <c r="F91" s="162"/>
      <c r="G91" s="163">
        <f>SUM(G89:G90)</f>
        <v>0</v>
      </c>
      <c r="H91" s="164"/>
      <c r="I91" s="165">
        <f>SUM(I89:I90)</f>
        <v>0</v>
      </c>
      <c r="J91" s="164"/>
      <c r="K91" s="165">
        <f>SUM(K89:K90)</f>
        <v>0</v>
      </c>
    </row>
    <row r="92" spans="1:11" s="158" customFormat="1" ht="12.75">
      <c r="A92" s="166" t="s">
        <v>69</v>
      </c>
      <c r="B92" s="167" t="s">
        <v>164</v>
      </c>
      <c r="C92" s="168" t="s">
        <v>165</v>
      </c>
      <c r="D92" s="151"/>
      <c r="E92" s="169"/>
      <c r="F92" s="169"/>
      <c r="G92" s="170"/>
      <c r="H92" s="171"/>
      <c r="I92" s="171"/>
      <c r="J92" s="171"/>
      <c r="K92" s="171"/>
    </row>
    <row r="93" spans="1:11" s="158" customFormat="1" ht="12.75">
      <c r="A93" s="151">
        <v>62</v>
      </c>
      <c r="B93" s="152" t="s">
        <v>314</v>
      </c>
      <c r="C93" s="153" t="s">
        <v>166</v>
      </c>
      <c r="D93" s="154" t="s">
        <v>77</v>
      </c>
      <c r="E93" s="155">
        <v>9</v>
      </c>
      <c r="F93" s="155"/>
      <c r="G93" s="156">
        <f aca="true" t="shared" si="9" ref="G93:G115">CEILING(E93*F93,1)</f>
        <v>0</v>
      </c>
      <c r="H93" s="157">
        <v>0.0004</v>
      </c>
      <c r="I93" s="157">
        <f aca="true" t="shared" si="10" ref="I93:I115">E93*H93</f>
        <v>0.0036000000000000003</v>
      </c>
      <c r="J93" s="157">
        <v>0</v>
      </c>
      <c r="K93" s="157">
        <f aca="true" t="shared" si="11" ref="K93:K115">E93*J93</f>
        <v>0</v>
      </c>
    </row>
    <row r="94" spans="1:11" s="158" customFormat="1" ht="12.75">
      <c r="A94" s="151">
        <v>63</v>
      </c>
      <c r="B94" s="152">
        <v>61164921</v>
      </c>
      <c r="C94" s="153" t="s">
        <v>167</v>
      </c>
      <c r="D94" s="154" t="s">
        <v>77</v>
      </c>
      <c r="E94" s="155">
        <v>2</v>
      </c>
      <c r="F94" s="155"/>
      <c r="G94" s="156">
        <f t="shared" si="9"/>
        <v>0</v>
      </c>
      <c r="H94" s="157">
        <v>0.013</v>
      </c>
      <c r="I94" s="157">
        <f t="shared" si="10"/>
        <v>0.026</v>
      </c>
      <c r="J94" s="157">
        <v>0</v>
      </c>
      <c r="K94" s="157">
        <f t="shared" si="11"/>
        <v>0</v>
      </c>
    </row>
    <row r="95" spans="1:11" s="158" customFormat="1" ht="12.75">
      <c r="A95" s="151">
        <v>64</v>
      </c>
      <c r="B95" s="152">
        <v>61164926</v>
      </c>
      <c r="C95" s="153" t="s">
        <v>168</v>
      </c>
      <c r="D95" s="154" t="s">
        <v>77</v>
      </c>
      <c r="E95" s="155">
        <v>1</v>
      </c>
      <c r="F95" s="155"/>
      <c r="G95" s="156">
        <f t="shared" si="9"/>
        <v>0</v>
      </c>
      <c r="H95" s="157">
        <v>0.031</v>
      </c>
      <c r="I95" s="157">
        <f t="shared" si="10"/>
        <v>0.031</v>
      </c>
      <c r="J95" s="157">
        <v>0</v>
      </c>
      <c r="K95" s="157">
        <f t="shared" si="11"/>
        <v>0</v>
      </c>
    </row>
    <row r="96" spans="1:11" s="158" customFormat="1" ht="12.75">
      <c r="A96" s="151">
        <v>65</v>
      </c>
      <c r="B96" s="152">
        <v>61164923</v>
      </c>
      <c r="C96" s="153" t="s">
        <v>169</v>
      </c>
      <c r="D96" s="154" t="s">
        <v>77</v>
      </c>
      <c r="E96" s="155">
        <v>6</v>
      </c>
      <c r="F96" s="155"/>
      <c r="G96" s="156">
        <f t="shared" si="9"/>
        <v>0</v>
      </c>
      <c r="H96" s="157">
        <v>0.017</v>
      </c>
      <c r="I96" s="157">
        <f t="shared" si="10"/>
        <v>0.10200000000000001</v>
      </c>
      <c r="J96" s="157">
        <v>0</v>
      </c>
      <c r="K96" s="157">
        <f t="shared" si="11"/>
        <v>0</v>
      </c>
    </row>
    <row r="97" spans="1:11" s="158" customFormat="1" ht="12.75">
      <c r="A97" s="151">
        <v>66</v>
      </c>
      <c r="B97" s="152">
        <v>61181267</v>
      </c>
      <c r="C97" s="153" t="s">
        <v>170</v>
      </c>
      <c r="D97" s="154" t="s">
        <v>77</v>
      </c>
      <c r="E97" s="155">
        <v>1</v>
      </c>
      <c r="F97" s="155"/>
      <c r="G97" s="156">
        <f t="shared" si="9"/>
        <v>0</v>
      </c>
      <c r="H97" s="157">
        <v>0.02</v>
      </c>
      <c r="I97" s="157">
        <f t="shared" si="10"/>
        <v>0.02</v>
      </c>
      <c r="J97" s="157">
        <v>0</v>
      </c>
      <c r="K97" s="157">
        <f t="shared" si="11"/>
        <v>0</v>
      </c>
    </row>
    <row r="98" spans="1:11" s="158" customFormat="1" ht="12.75">
      <c r="A98" s="151">
        <v>67</v>
      </c>
      <c r="B98" s="152" t="s">
        <v>315</v>
      </c>
      <c r="C98" s="153" t="s">
        <v>171</v>
      </c>
      <c r="D98" s="154" t="s">
        <v>77</v>
      </c>
      <c r="E98" s="155">
        <v>2</v>
      </c>
      <c r="F98" s="155"/>
      <c r="G98" s="156">
        <f t="shared" si="9"/>
        <v>0</v>
      </c>
      <c r="H98" s="157">
        <v>0.02</v>
      </c>
      <c r="I98" s="157">
        <f t="shared" si="10"/>
        <v>0.04</v>
      </c>
      <c r="J98" s="157">
        <v>0</v>
      </c>
      <c r="K98" s="157">
        <f t="shared" si="11"/>
        <v>0</v>
      </c>
    </row>
    <row r="99" spans="1:11" s="158" customFormat="1" ht="12.75">
      <c r="A99" s="151">
        <v>68</v>
      </c>
      <c r="B99" s="152" t="s">
        <v>316</v>
      </c>
      <c r="C99" s="153" t="s">
        <v>172</v>
      </c>
      <c r="D99" s="154" t="s">
        <v>77</v>
      </c>
      <c r="E99" s="155">
        <v>6</v>
      </c>
      <c r="F99" s="155"/>
      <c r="G99" s="156">
        <f t="shared" si="9"/>
        <v>0</v>
      </c>
      <c r="H99" s="157">
        <v>0.02</v>
      </c>
      <c r="I99" s="157">
        <f t="shared" si="10"/>
        <v>0.12</v>
      </c>
      <c r="J99" s="157">
        <v>0</v>
      </c>
      <c r="K99" s="157">
        <f t="shared" si="11"/>
        <v>0</v>
      </c>
    </row>
    <row r="100" spans="1:11" s="158" customFormat="1" ht="12.75">
      <c r="A100" s="151">
        <v>69</v>
      </c>
      <c r="B100" s="152" t="s">
        <v>317</v>
      </c>
      <c r="C100" s="153" t="s">
        <v>173</v>
      </c>
      <c r="D100" s="154" t="s">
        <v>77</v>
      </c>
      <c r="E100" s="155">
        <v>9</v>
      </c>
      <c r="F100" s="155"/>
      <c r="G100" s="156">
        <f t="shared" si="9"/>
        <v>0</v>
      </c>
      <c r="H100" s="157">
        <v>0</v>
      </c>
      <c r="I100" s="157">
        <f t="shared" si="10"/>
        <v>0</v>
      </c>
      <c r="J100" s="157">
        <v>0</v>
      </c>
      <c r="K100" s="157">
        <f t="shared" si="11"/>
        <v>0</v>
      </c>
    </row>
    <row r="101" spans="1:11" s="158" customFormat="1" ht="12.75">
      <c r="A101" s="151">
        <v>70</v>
      </c>
      <c r="B101" s="152">
        <v>54914625</v>
      </c>
      <c r="C101" s="153" t="s">
        <v>174</v>
      </c>
      <c r="D101" s="154" t="s">
        <v>77</v>
      </c>
      <c r="E101" s="155">
        <v>7</v>
      </c>
      <c r="F101" s="155"/>
      <c r="G101" s="156">
        <f t="shared" si="9"/>
        <v>0</v>
      </c>
      <c r="H101" s="157">
        <v>0.0008</v>
      </c>
      <c r="I101" s="157">
        <f t="shared" si="10"/>
        <v>0.0056</v>
      </c>
      <c r="J101" s="157">
        <v>0</v>
      </c>
      <c r="K101" s="157">
        <f t="shared" si="11"/>
        <v>0</v>
      </c>
    </row>
    <row r="102" spans="1:11" s="158" customFormat="1" ht="12.75">
      <c r="A102" s="151">
        <v>71</v>
      </c>
      <c r="B102" s="152">
        <v>54914625</v>
      </c>
      <c r="C102" s="153" t="s">
        <v>175</v>
      </c>
      <c r="D102" s="154" t="s">
        <v>77</v>
      </c>
      <c r="E102" s="155">
        <v>2</v>
      </c>
      <c r="F102" s="155"/>
      <c r="G102" s="156">
        <f t="shared" si="9"/>
        <v>0</v>
      </c>
      <c r="H102" s="157">
        <v>0.0008</v>
      </c>
      <c r="I102" s="157">
        <f t="shared" si="10"/>
        <v>0.0016</v>
      </c>
      <c r="J102" s="157">
        <v>0</v>
      </c>
      <c r="K102" s="157">
        <f t="shared" si="11"/>
        <v>0</v>
      </c>
    </row>
    <row r="103" spans="1:11" s="158" customFormat="1" ht="12.75">
      <c r="A103" s="151">
        <v>72</v>
      </c>
      <c r="B103" s="152" t="s">
        <v>318</v>
      </c>
      <c r="C103" s="153" t="s">
        <v>176</v>
      </c>
      <c r="D103" s="154" t="s">
        <v>75</v>
      </c>
      <c r="E103" s="155">
        <v>17.28</v>
      </c>
      <c r="F103" s="155"/>
      <c r="G103" s="156">
        <f t="shared" si="9"/>
        <v>0</v>
      </c>
      <c r="H103" s="157">
        <v>2E-05</v>
      </c>
      <c r="I103" s="157">
        <f t="shared" si="10"/>
        <v>0.00034560000000000005</v>
      </c>
      <c r="J103" s="157">
        <v>0</v>
      </c>
      <c r="K103" s="157">
        <f t="shared" si="11"/>
        <v>0</v>
      </c>
    </row>
    <row r="104" spans="1:11" s="158" customFormat="1" ht="12.75">
      <c r="A104" s="151">
        <v>73</v>
      </c>
      <c r="B104" s="152">
        <v>6114999</v>
      </c>
      <c r="C104" s="153" t="s">
        <v>177</v>
      </c>
      <c r="D104" s="154" t="s">
        <v>75</v>
      </c>
      <c r="E104" s="155">
        <v>17.28</v>
      </c>
      <c r="F104" s="155"/>
      <c r="G104" s="156">
        <f t="shared" si="9"/>
        <v>0</v>
      </c>
      <c r="H104" s="157">
        <v>0.034</v>
      </c>
      <c r="I104" s="157">
        <f t="shared" si="10"/>
        <v>0.58752</v>
      </c>
      <c r="J104" s="157">
        <v>0</v>
      </c>
      <c r="K104" s="157">
        <f t="shared" si="11"/>
        <v>0</v>
      </c>
    </row>
    <row r="105" spans="1:11" s="158" customFormat="1" ht="12.75">
      <c r="A105" s="151">
        <v>74</v>
      </c>
      <c r="B105" s="152" t="s">
        <v>319</v>
      </c>
      <c r="C105" s="153" t="s">
        <v>178</v>
      </c>
      <c r="D105" s="154" t="s">
        <v>77</v>
      </c>
      <c r="E105" s="155">
        <v>7</v>
      </c>
      <c r="F105" s="155"/>
      <c r="G105" s="156">
        <f t="shared" si="9"/>
        <v>0</v>
      </c>
      <c r="H105" s="157">
        <v>3E-05</v>
      </c>
      <c r="I105" s="157">
        <f t="shared" si="10"/>
        <v>0.00021</v>
      </c>
      <c r="J105" s="157">
        <v>0</v>
      </c>
      <c r="K105" s="157">
        <f t="shared" si="11"/>
        <v>0</v>
      </c>
    </row>
    <row r="106" spans="1:11" s="158" customFormat="1" ht="12.75">
      <c r="A106" s="151">
        <v>75</v>
      </c>
      <c r="B106" s="152">
        <v>61187553</v>
      </c>
      <c r="C106" s="153" t="s">
        <v>179</v>
      </c>
      <c r="D106" s="154" t="s">
        <v>82</v>
      </c>
      <c r="E106" s="155">
        <v>11.2</v>
      </c>
      <c r="F106" s="155"/>
      <c r="G106" s="156">
        <f t="shared" si="9"/>
        <v>0</v>
      </c>
      <c r="H106" s="157">
        <v>0.00577</v>
      </c>
      <c r="I106" s="157">
        <f t="shared" si="10"/>
        <v>0.064624</v>
      </c>
      <c r="J106" s="157">
        <v>0</v>
      </c>
      <c r="K106" s="157">
        <f t="shared" si="11"/>
        <v>0</v>
      </c>
    </row>
    <row r="107" spans="1:11" s="158" customFormat="1" ht="12.75">
      <c r="A107" s="151">
        <v>76</v>
      </c>
      <c r="B107" s="152" t="s">
        <v>320</v>
      </c>
      <c r="C107" s="153" t="s">
        <v>180</v>
      </c>
      <c r="D107" s="154" t="s">
        <v>77</v>
      </c>
      <c r="E107" s="155">
        <v>1</v>
      </c>
      <c r="F107" s="155"/>
      <c r="G107" s="156">
        <f t="shared" si="9"/>
        <v>0</v>
      </c>
      <c r="H107" s="157">
        <v>2E-05</v>
      </c>
      <c r="I107" s="157">
        <f t="shared" si="10"/>
        <v>2E-05</v>
      </c>
      <c r="J107" s="157">
        <v>0</v>
      </c>
      <c r="K107" s="157">
        <f t="shared" si="11"/>
        <v>0</v>
      </c>
    </row>
    <row r="108" spans="1:11" s="158" customFormat="1" ht="12.75">
      <c r="A108" s="151">
        <v>77</v>
      </c>
      <c r="B108" s="152">
        <v>61187550</v>
      </c>
      <c r="C108" s="153" t="s">
        <v>181</v>
      </c>
      <c r="D108" s="154" t="s">
        <v>82</v>
      </c>
      <c r="E108" s="155">
        <v>2.9</v>
      </c>
      <c r="F108" s="155"/>
      <c r="G108" s="156">
        <f t="shared" si="9"/>
        <v>0</v>
      </c>
      <c r="H108" s="157">
        <v>0.0033</v>
      </c>
      <c r="I108" s="157">
        <f t="shared" si="10"/>
        <v>0.00957</v>
      </c>
      <c r="J108" s="157">
        <v>0</v>
      </c>
      <c r="K108" s="157">
        <f t="shared" si="11"/>
        <v>0</v>
      </c>
    </row>
    <row r="109" spans="1:11" s="158" customFormat="1" ht="12.75">
      <c r="A109" s="151">
        <v>78</v>
      </c>
      <c r="B109" s="152" t="s">
        <v>321</v>
      </c>
      <c r="C109" s="153" t="s">
        <v>182</v>
      </c>
      <c r="D109" s="154" t="s">
        <v>82</v>
      </c>
      <c r="E109" s="155">
        <v>4.8</v>
      </c>
      <c r="F109" s="155"/>
      <c r="G109" s="156">
        <f t="shared" si="9"/>
        <v>0</v>
      </c>
      <c r="H109" s="157">
        <v>6E-05</v>
      </c>
      <c r="I109" s="157">
        <f t="shared" si="10"/>
        <v>0.000288</v>
      </c>
      <c r="J109" s="157">
        <v>0</v>
      </c>
      <c r="K109" s="157">
        <f t="shared" si="11"/>
        <v>0</v>
      </c>
    </row>
    <row r="110" spans="1:11" s="158" customFormat="1" ht="12.75">
      <c r="A110" s="151">
        <v>79</v>
      </c>
      <c r="B110" s="152">
        <v>61143061</v>
      </c>
      <c r="C110" s="153" t="s">
        <v>183</v>
      </c>
      <c r="D110" s="154" t="s">
        <v>77</v>
      </c>
      <c r="E110" s="155">
        <v>1</v>
      </c>
      <c r="F110" s="155"/>
      <c r="G110" s="156">
        <f t="shared" si="9"/>
        <v>0</v>
      </c>
      <c r="H110" s="157">
        <v>0.0251</v>
      </c>
      <c r="I110" s="157">
        <f t="shared" si="10"/>
        <v>0.0251</v>
      </c>
      <c r="J110" s="157">
        <v>0</v>
      </c>
      <c r="K110" s="157">
        <f t="shared" si="11"/>
        <v>0</v>
      </c>
    </row>
    <row r="111" spans="1:11" s="158" customFormat="1" ht="25.5">
      <c r="A111" s="151">
        <v>80</v>
      </c>
      <c r="B111" s="152" t="s">
        <v>322</v>
      </c>
      <c r="C111" s="153" t="s">
        <v>356</v>
      </c>
      <c r="D111" s="154" t="s">
        <v>77</v>
      </c>
      <c r="E111" s="155">
        <v>4</v>
      </c>
      <c r="F111" s="155"/>
      <c r="G111" s="156">
        <f t="shared" si="9"/>
        <v>0</v>
      </c>
      <c r="H111" s="157">
        <v>0.025</v>
      </c>
      <c r="I111" s="157">
        <f t="shared" si="10"/>
        <v>0.1</v>
      </c>
      <c r="J111" s="157">
        <v>0</v>
      </c>
      <c r="K111" s="157">
        <f t="shared" si="11"/>
        <v>0</v>
      </c>
    </row>
    <row r="112" spans="1:11" s="158" customFormat="1" ht="12.75">
      <c r="A112" s="151">
        <v>81</v>
      </c>
      <c r="B112" s="152" t="s">
        <v>323</v>
      </c>
      <c r="C112" s="153" t="s">
        <v>184</v>
      </c>
      <c r="D112" s="154" t="s">
        <v>160</v>
      </c>
      <c r="E112" s="155">
        <v>1</v>
      </c>
      <c r="F112" s="155"/>
      <c r="G112" s="156">
        <f t="shared" si="9"/>
        <v>0</v>
      </c>
      <c r="H112" s="157">
        <v>0</v>
      </c>
      <c r="I112" s="157">
        <f t="shared" si="10"/>
        <v>0</v>
      </c>
      <c r="J112" s="157">
        <v>0</v>
      </c>
      <c r="K112" s="157">
        <f t="shared" si="11"/>
        <v>0</v>
      </c>
    </row>
    <row r="113" spans="1:11" s="158" customFormat="1" ht="12.75">
      <c r="A113" s="151">
        <v>82</v>
      </c>
      <c r="B113" s="152" t="s">
        <v>324</v>
      </c>
      <c r="C113" s="153" t="s">
        <v>185</v>
      </c>
      <c r="D113" s="154" t="s">
        <v>77</v>
      </c>
      <c r="E113" s="155">
        <v>2</v>
      </c>
      <c r="F113" s="155"/>
      <c r="G113" s="156">
        <f t="shared" si="9"/>
        <v>0</v>
      </c>
      <c r="H113" s="157">
        <v>0</v>
      </c>
      <c r="I113" s="157">
        <f t="shared" si="10"/>
        <v>0</v>
      </c>
      <c r="J113" s="157">
        <v>0</v>
      </c>
      <c r="K113" s="157">
        <f t="shared" si="11"/>
        <v>0</v>
      </c>
    </row>
    <row r="114" spans="1:11" s="158" customFormat="1" ht="12.75">
      <c r="A114" s="151">
        <v>83</v>
      </c>
      <c r="B114" s="152">
        <v>61943991</v>
      </c>
      <c r="C114" s="153" t="s">
        <v>186</v>
      </c>
      <c r="D114" s="154" t="s">
        <v>70</v>
      </c>
      <c r="E114" s="155">
        <v>2</v>
      </c>
      <c r="F114" s="155"/>
      <c r="G114" s="156">
        <f t="shared" si="9"/>
        <v>0</v>
      </c>
      <c r="H114" s="157">
        <v>0</v>
      </c>
      <c r="I114" s="157">
        <f t="shared" si="10"/>
        <v>0</v>
      </c>
      <c r="J114" s="157">
        <v>0</v>
      </c>
      <c r="K114" s="157">
        <f t="shared" si="11"/>
        <v>0</v>
      </c>
    </row>
    <row r="115" spans="1:11" s="158" customFormat="1" ht="12.75">
      <c r="A115" s="151">
        <v>84</v>
      </c>
      <c r="B115" s="152" t="s">
        <v>325</v>
      </c>
      <c r="C115" s="153" t="s">
        <v>187</v>
      </c>
      <c r="D115" s="154" t="s">
        <v>84</v>
      </c>
      <c r="E115" s="155">
        <v>1.14</v>
      </c>
      <c r="F115" s="155"/>
      <c r="G115" s="156">
        <f t="shared" si="9"/>
        <v>0</v>
      </c>
      <c r="H115" s="157">
        <v>0</v>
      </c>
      <c r="I115" s="157">
        <f t="shared" si="10"/>
        <v>0</v>
      </c>
      <c r="J115" s="157">
        <v>0</v>
      </c>
      <c r="K115" s="157">
        <f t="shared" si="11"/>
        <v>0</v>
      </c>
    </row>
    <row r="116" spans="1:11" s="158" customFormat="1" ht="12.75">
      <c r="A116" s="159"/>
      <c r="B116" s="160" t="s">
        <v>71</v>
      </c>
      <c r="C116" s="161" t="str">
        <f>CONCATENATE(B92," ",C92)</f>
        <v>766 Konstrukce truhlářské</v>
      </c>
      <c r="D116" s="159"/>
      <c r="E116" s="162"/>
      <c r="F116" s="162"/>
      <c r="G116" s="163">
        <f>SUM(G92:G115)</f>
        <v>0</v>
      </c>
      <c r="H116" s="164"/>
      <c r="I116" s="165">
        <f>SUM(I92:I115)</f>
        <v>1.1374776000000002</v>
      </c>
      <c r="J116" s="164"/>
      <c r="K116" s="165">
        <f>SUM(K92:K115)</f>
        <v>0</v>
      </c>
    </row>
    <row r="117" spans="1:11" s="158" customFormat="1" ht="12.75">
      <c r="A117" s="166" t="s">
        <v>69</v>
      </c>
      <c r="B117" s="167" t="s">
        <v>188</v>
      </c>
      <c r="C117" s="168" t="s">
        <v>189</v>
      </c>
      <c r="D117" s="151"/>
      <c r="E117" s="169"/>
      <c r="F117" s="169"/>
      <c r="G117" s="170"/>
      <c r="H117" s="171"/>
      <c r="I117" s="171"/>
      <c r="J117" s="171"/>
      <c r="K117" s="171"/>
    </row>
    <row r="118" spans="1:11" s="158" customFormat="1" ht="12.75">
      <c r="A118" s="151">
        <v>85</v>
      </c>
      <c r="B118" s="152" t="s">
        <v>326</v>
      </c>
      <c r="C118" s="153" t="s">
        <v>190</v>
      </c>
      <c r="D118" s="154" t="s">
        <v>77</v>
      </c>
      <c r="E118" s="155">
        <v>8</v>
      </c>
      <c r="F118" s="155"/>
      <c r="G118" s="156">
        <f>CEILING(E118*F118,1)</f>
        <v>0</v>
      </c>
      <c r="H118" s="157">
        <v>0</v>
      </c>
      <c r="I118" s="157">
        <f>E118*H118</f>
        <v>0</v>
      </c>
      <c r="J118" s="157">
        <v>0</v>
      </c>
      <c r="K118" s="157">
        <f>E118*J118</f>
        <v>0</v>
      </c>
    </row>
    <row r="119" spans="1:11" s="158" customFormat="1" ht="12.75">
      <c r="A119" s="151">
        <v>86</v>
      </c>
      <c r="B119" s="152">
        <v>42972815</v>
      </c>
      <c r="C119" s="153" t="s">
        <v>191</v>
      </c>
      <c r="D119" s="154" t="s">
        <v>77</v>
      </c>
      <c r="E119" s="155">
        <v>8</v>
      </c>
      <c r="F119" s="155"/>
      <c r="G119" s="156">
        <f>CEILING(E119*F119,1)</f>
        <v>0</v>
      </c>
      <c r="H119" s="157">
        <v>0.0008</v>
      </c>
      <c r="I119" s="157">
        <f>E119*H119</f>
        <v>0.0064</v>
      </c>
      <c r="J119" s="157">
        <v>0</v>
      </c>
      <c r="K119" s="157">
        <f>E119*J119</f>
        <v>0</v>
      </c>
    </row>
    <row r="120" spans="1:11" s="158" customFormat="1" ht="12.75">
      <c r="A120" s="151">
        <v>87</v>
      </c>
      <c r="B120" s="152" t="s">
        <v>327</v>
      </c>
      <c r="C120" s="153" t="s">
        <v>192</v>
      </c>
      <c r="D120" s="154" t="s">
        <v>84</v>
      </c>
      <c r="E120" s="155">
        <v>0.006</v>
      </c>
      <c r="F120" s="155"/>
      <c r="G120" s="156">
        <f>CEILING(E120*F120,1)</f>
        <v>0</v>
      </c>
      <c r="H120" s="157">
        <v>0</v>
      </c>
      <c r="I120" s="157">
        <f>E120*H120</f>
        <v>0</v>
      </c>
      <c r="J120" s="157">
        <v>0</v>
      </c>
      <c r="K120" s="157">
        <f>E120*J120</f>
        <v>0</v>
      </c>
    </row>
    <row r="121" spans="1:11" s="158" customFormat="1" ht="12.75">
      <c r="A121" s="159"/>
      <c r="B121" s="160" t="s">
        <v>71</v>
      </c>
      <c r="C121" s="161" t="str">
        <f>CONCATENATE(B117," ",C117)</f>
        <v>767 Konstrukce zámečnické</v>
      </c>
      <c r="D121" s="159"/>
      <c r="E121" s="162"/>
      <c r="F121" s="162"/>
      <c r="G121" s="163">
        <f>SUM(G117:G120)</f>
        <v>0</v>
      </c>
      <c r="H121" s="164"/>
      <c r="I121" s="165">
        <f>SUM(I117:I120)</f>
        <v>0.0064</v>
      </c>
      <c r="J121" s="164"/>
      <c r="K121" s="165">
        <f>SUM(K117:K120)</f>
        <v>0</v>
      </c>
    </row>
    <row r="122" spans="1:11" s="158" customFormat="1" ht="12.75">
      <c r="A122" s="166" t="s">
        <v>69</v>
      </c>
      <c r="B122" s="167" t="s">
        <v>193</v>
      </c>
      <c r="C122" s="168" t="s">
        <v>194</v>
      </c>
      <c r="D122" s="151"/>
      <c r="E122" s="169"/>
      <c r="F122" s="169"/>
      <c r="G122" s="170"/>
      <c r="H122" s="171"/>
      <c r="I122" s="171"/>
      <c r="J122" s="171"/>
      <c r="K122" s="171"/>
    </row>
    <row r="123" spans="1:11" s="158" customFormat="1" ht="25.5">
      <c r="A123" s="151">
        <v>88</v>
      </c>
      <c r="B123" s="152" t="s">
        <v>328</v>
      </c>
      <c r="C123" s="153" t="s">
        <v>195</v>
      </c>
      <c r="D123" s="154" t="s">
        <v>75</v>
      </c>
      <c r="E123" s="155">
        <v>53.49</v>
      </c>
      <c r="F123" s="155"/>
      <c r="G123" s="156">
        <f aca="true" t="shared" si="12" ref="G123:G129">CEILING(E123*F123,1)</f>
        <v>0</v>
      </c>
      <c r="H123" s="157">
        <v>0.00514</v>
      </c>
      <c r="I123" s="157">
        <f aca="true" t="shared" si="13" ref="I123:I129">E123*H123</f>
        <v>0.2749386</v>
      </c>
      <c r="J123" s="157">
        <v>0</v>
      </c>
      <c r="K123" s="157">
        <f aca="true" t="shared" si="14" ref="K123:K129">E123*J123</f>
        <v>0</v>
      </c>
    </row>
    <row r="124" spans="1:11" s="158" customFormat="1" ht="12.75">
      <c r="A124" s="151">
        <v>89</v>
      </c>
      <c r="B124" s="152" t="s">
        <v>329</v>
      </c>
      <c r="C124" s="153" t="s">
        <v>196</v>
      </c>
      <c r="D124" s="154" t="s">
        <v>82</v>
      </c>
      <c r="E124" s="155">
        <v>7.25</v>
      </c>
      <c r="F124" s="155"/>
      <c r="G124" s="156">
        <f t="shared" si="12"/>
        <v>0</v>
      </c>
      <c r="H124" s="157">
        <v>0.00032</v>
      </c>
      <c r="I124" s="157">
        <f t="shared" si="13"/>
        <v>0.00232</v>
      </c>
      <c r="J124" s="157">
        <v>0</v>
      </c>
      <c r="K124" s="157">
        <f t="shared" si="14"/>
        <v>0</v>
      </c>
    </row>
    <row r="125" spans="1:11" s="158" customFormat="1" ht="12.75">
      <c r="A125" s="151">
        <v>90</v>
      </c>
      <c r="B125" s="152" t="s">
        <v>330</v>
      </c>
      <c r="C125" s="153" t="s">
        <v>197</v>
      </c>
      <c r="D125" s="154" t="s">
        <v>82</v>
      </c>
      <c r="E125" s="155">
        <v>7.25</v>
      </c>
      <c r="F125" s="155"/>
      <c r="G125" s="156">
        <f t="shared" si="12"/>
        <v>0</v>
      </c>
      <c r="H125" s="157">
        <v>0</v>
      </c>
      <c r="I125" s="157">
        <f t="shared" si="13"/>
        <v>0</v>
      </c>
      <c r="J125" s="157">
        <v>0</v>
      </c>
      <c r="K125" s="157">
        <f t="shared" si="14"/>
        <v>0</v>
      </c>
    </row>
    <row r="126" spans="1:11" s="158" customFormat="1" ht="25.5">
      <c r="A126" s="151">
        <v>91</v>
      </c>
      <c r="B126" s="152" t="s">
        <v>331</v>
      </c>
      <c r="C126" s="153" t="s">
        <v>198</v>
      </c>
      <c r="D126" s="154" t="s">
        <v>75</v>
      </c>
      <c r="E126" s="155">
        <v>53.49</v>
      </c>
      <c r="F126" s="155"/>
      <c r="G126" s="156">
        <f t="shared" si="12"/>
        <v>0</v>
      </c>
      <c r="H126" s="157">
        <v>0.0038</v>
      </c>
      <c r="I126" s="157">
        <f t="shared" si="13"/>
        <v>0.203262</v>
      </c>
      <c r="J126" s="157">
        <v>0</v>
      </c>
      <c r="K126" s="157">
        <f t="shared" si="14"/>
        <v>0</v>
      </c>
    </row>
    <row r="127" spans="1:11" s="158" customFormat="1" ht="12.75">
      <c r="A127" s="151">
        <v>92</v>
      </c>
      <c r="B127" s="152" t="s">
        <v>332</v>
      </c>
      <c r="C127" s="153" t="s">
        <v>199</v>
      </c>
      <c r="D127" s="154" t="s">
        <v>75</v>
      </c>
      <c r="E127" s="155">
        <v>9.65</v>
      </c>
      <c r="F127" s="155"/>
      <c r="G127" s="156">
        <f t="shared" si="12"/>
        <v>0</v>
      </c>
      <c r="H127" s="157">
        <v>0</v>
      </c>
      <c r="I127" s="157">
        <f t="shared" si="13"/>
        <v>0</v>
      </c>
      <c r="J127" s="157">
        <v>0</v>
      </c>
      <c r="K127" s="157">
        <f t="shared" si="14"/>
        <v>0</v>
      </c>
    </row>
    <row r="128" spans="1:11" s="158" customFormat="1" ht="12.75">
      <c r="A128" s="151">
        <v>93</v>
      </c>
      <c r="B128" s="152">
        <v>597642032</v>
      </c>
      <c r="C128" s="153" t="s">
        <v>200</v>
      </c>
      <c r="D128" s="154" t="s">
        <v>75</v>
      </c>
      <c r="E128" s="155">
        <v>58.0101</v>
      </c>
      <c r="F128" s="155"/>
      <c r="G128" s="156">
        <f t="shared" si="12"/>
        <v>0</v>
      </c>
      <c r="H128" s="157">
        <v>0.0192</v>
      </c>
      <c r="I128" s="157">
        <f t="shared" si="13"/>
        <v>1.11379392</v>
      </c>
      <c r="J128" s="157">
        <v>0</v>
      </c>
      <c r="K128" s="157">
        <f t="shared" si="14"/>
        <v>0</v>
      </c>
    </row>
    <row r="129" spans="1:11" s="158" customFormat="1" ht="12.75">
      <c r="A129" s="151">
        <v>94</v>
      </c>
      <c r="B129" s="152" t="s">
        <v>333</v>
      </c>
      <c r="C129" s="153" t="s">
        <v>201</v>
      </c>
      <c r="D129" s="154" t="s">
        <v>84</v>
      </c>
      <c r="E129" s="155">
        <v>1.5735</v>
      </c>
      <c r="F129" s="155"/>
      <c r="G129" s="156">
        <f t="shared" si="12"/>
        <v>0</v>
      </c>
      <c r="H129" s="157">
        <v>0</v>
      </c>
      <c r="I129" s="157">
        <f t="shared" si="13"/>
        <v>0</v>
      </c>
      <c r="J129" s="157">
        <v>0</v>
      </c>
      <c r="K129" s="157">
        <f t="shared" si="14"/>
        <v>0</v>
      </c>
    </row>
    <row r="130" spans="1:11" s="158" customFormat="1" ht="12.75">
      <c r="A130" s="159"/>
      <c r="B130" s="160" t="s">
        <v>71</v>
      </c>
      <c r="C130" s="161" t="str">
        <f>CONCATENATE(B122," ",C122)</f>
        <v>771 Podlahy z dlaždic a obklady</v>
      </c>
      <c r="D130" s="159"/>
      <c r="E130" s="162"/>
      <c r="F130" s="162"/>
      <c r="G130" s="163">
        <f>SUM(G122:G129)</f>
        <v>0</v>
      </c>
      <c r="H130" s="164"/>
      <c r="I130" s="165">
        <f>SUM(I122:I129)</f>
        <v>1.59431452</v>
      </c>
      <c r="J130" s="164"/>
      <c r="K130" s="165">
        <f>SUM(K122:K129)</f>
        <v>0</v>
      </c>
    </row>
    <row r="131" spans="1:11" s="158" customFormat="1" ht="12.75">
      <c r="A131" s="166" t="s">
        <v>69</v>
      </c>
      <c r="B131" s="167" t="s">
        <v>202</v>
      </c>
      <c r="C131" s="168" t="s">
        <v>203</v>
      </c>
      <c r="D131" s="151"/>
      <c r="E131" s="169"/>
      <c r="F131" s="169"/>
      <c r="G131" s="170"/>
      <c r="H131" s="171"/>
      <c r="I131" s="171"/>
      <c r="J131" s="171"/>
      <c r="K131" s="171"/>
    </row>
    <row r="132" spans="1:11" s="158" customFormat="1" ht="12.75">
      <c r="A132" s="151">
        <v>95</v>
      </c>
      <c r="B132" s="152" t="s">
        <v>334</v>
      </c>
      <c r="C132" s="153" t="s">
        <v>204</v>
      </c>
      <c r="D132" s="154" t="s">
        <v>75</v>
      </c>
      <c r="E132" s="155">
        <v>173.88</v>
      </c>
      <c r="F132" s="155"/>
      <c r="G132" s="156">
        <f aca="true" t="shared" si="15" ref="G132:G137">CEILING(E132*F132,1)</f>
        <v>0</v>
      </c>
      <c r="H132" s="157">
        <v>0</v>
      </c>
      <c r="I132" s="157">
        <f aca="true" t="shared" si="16" ref="I132:I137">E132*H132</f>
        <v>0</v>
      </c>
      <c r="J132" s="157">
        <v>0</v>
      </c>
      <c r="K132" s="157">
        <f aca="true" t="shared" si="17" ref="K132:K137">E132*J132</f>
        <v>0</v>
      </c>
    </row>
    <row r="133" spans="1:11" s="158" customFormat="1" ht="25.5">
      <c r="A133" s="151">
        <v>96</v>
      </c>
      <c r="B133" s="152" t="s">
        <v>335</v>
      </c>
      <c r="C133" s="153" t="s">
        <v>205</v>
      </c>
      <c r="D133" s="154" t="s">
        <v>82</v>
      </c>
      <c r="E133" s="155">
        <v>121.166</v>
      </c>
      <c r="F133" s="155"/>
      <c r="G133" s="156">
        <f t="shared" si="15"/>
        <v>0</v>
      </c>
      <c r="H133" s="157">
        <v>0.00059</v>
      </c>
      <c r="I133" s="157">
        <f t="shared" si="16"/>
        <v>0.07148794</v>
      </c>
      <c r="J133" s="157">
        <v>0</v>
      </c>
      <c r="K133" s="157">
        <f t="shared" si="17"/>
        <v>0</v>
      </c>
    </row>
    <row r="134" spans="1:11" s="158" customFormat="1" ht="25.5">
      <c r="A134" s="151">
        <v>97</v>
      </c>
      <c r="B134" s="152" t="s">
        <v>336</v>
      </c>
      <c r="C134" s="153" t="s">
        <v>206</v>
      </c>
      <c r="D134" s="154" t="s">
        <v>75</v>
      </c>
      <c r="E134" s="155">
        <v>173.88</v>
      </c>
      <c r="F134" s="155"/>
      <c r="G134" s="156">
        <f t="shared" si="15"/>
        <v>0</v>
      </c>
      <c r="H134" s="157">
        <v>0.00034</v>
      </c>
      <c r="I134" s="157">
        <f t="shared" si="16"/>
        <v>0.059119200000000004</v>
      </c>
      <c r="J134" s="157">
        <v>0</v>
      </c>
      <c r="K134" s="157">
        <f t="shared" si="17"/>
        <v>0</v>
      </c>
    </row>
    <row r="135" spans="1:11" s="158" customFormat="1" ht="12.75">
      <c r="A135" s="151">
        <v>98</v>
      </c>
      <c r="B135" s="152">
        <v>28410114</v>
      </c>
      <c r="C135" s="153" t="s">
        <v>207</v>
      </c>
      <c r="D135" s="154" t="s">
        <v>75</v>
      </c>
      <c r="E135" s="155">
        <v>191.268</v>
      </c>
      <c r="F135" s="155"/>
      <c r="G135" s="156">
        <f t="shared" si="15"/>
        <v>0</v>
      </c>
      <c r="H135" s="157">
        <v>0.0042</v>
      </c>
      <c r="I135" s="157">
        <f t="shared" si="16"/>
        <v>0.8033256</v>
      </c>
      <c r="J135" s="157">
        <v>0</v>
      </c>
      <c r="K135" s="157">
        <f t="shared" si="17"/>
        <v>0</v>
      </c>
    </row>
    <row r="136" spans="1:11" s="158" customFormat="1" ht="12.75">
      <c r="A136" s="151">
        <v>99</v>
      </c>
      <c r="B136" s="152" t="s">
        <v>337</v>
      </c>
      <c r="C136" s="153" t="s">
        <v>208</v>
      </c>
      <c r="D136" s="154" t="s">
        <v>82</v>
      </c>
      <c r="E136" s="155">
        <v>3.8</v>
      </c>
      <c r="F136" s="155"/>
      <c r="G136" s="156">
        <f t="shared" si="15"/>
        <v>0</v>
      </c>
      <c r="H136" s="157">
        <v>0.00026</v>
      </c>
      <c r="I136" s="157">
        <f t="shared" si="16"/>
        <v>0.000988</v>
      </c>
      <c r="J136" s="157">
        <v>0</v>
      </c>
      <c r="K136" s="157">
        <f t="shared" si="17"/>
        <v>0</v>
      </c>
    </row>
    <row r="137" spans="1:11" s="158" customFormat="1" ht="12.75">
      <c r="A137" s="151">
        <v>100</v>
      </c>
      <c r="B137" s="152" t="s">
        <v>338</v>
      </c>
      <c r="C137" s="153" t="s">
        <v>209</v>
      </c>
      <c r="D137" s="154" t="s">
        <v>84</v>
      </c>
      <c r="E137" s="155">
        <v>0.935</v>
      </c>
      <c r="F137" s="155"/>
      <c r="G137" s="156">
        <f t="shared" si="15"/>
        <v>0</v>
      </c>
      <c r="H137" s="157">
        <v>0</v>
      </c>
      <c r="I137" s="157">
        <f t="shared" si="16"/>
        <v>0</v>
      </c>
      <c r="J137" s="157">
        <v>0</v>
      </c>
      <c r="K137" s="157">
        <f t="shared" si="17"/>
        <v>0</v>
      </c>
    </row>
    <row r="138" spans="1:11" s="158" customFormat="1" ht="12.75">
      <c r="A138" s="159"/>
      <c r="B138" s="160" t="s">
        <v>71</v>
      </c>
      <c r="C138" s="161" t="str">
        <f>CONCATENATE(B131," ",C131)</f>
        <v>776 Podlahy povlakové</v>
      </c>
      <c r="D138" s="159"/>
      <c r="E138" s="162"/>
      <c r="F138" s="162"/>
      <c r="G138" s="163">
        <f>SUM(G131:G137)</f>
        <v>0</v>
      </c>
      <c r="H138" s="164"/>
      <c r="I138" s="165">
        <f>SUM(I131:I137)</f>
        <v>0.9349207399999999</v>
      </c>
      <c r="J138" s="164"/>
      <c r="K138" s="165">
        <f>SUM(K131:K137)</f>
        <v>0</v>
      </c>
    </row>
    <row r="139" spans="1:11" s="158" customFormat="1" ht="12.75">
      <c r="A139" s="166" t="s">
        <v>69</v>
      </c>
      <c r="B139" s="167" t="s">
        <v>210</v>
      </c>
      <c r="C139" s="168" t="s">
        <v>211</v>
      </c>
      <c r="D139" s="151"/>
      <c r="E139" s="169"/>
      <c r="F139" s="169"/>
      <c r="G139" s="170"/>
      <c r="H139" s="171"/>
      <c r="I139" s="171"/>
      <c r="J139" s="171"/>
      <c r="K139" s="171"/>
    </row>
    <row r="140" spans="1:11" s="158" customFormat="1" ht="12.75">
      <c r="A140" s="151">
        <v>101</v>
      </c>
      <c r="B140" s="152" t="s">
        <v>339</v>
      </c>
      <c r="C140" s="153" t="s">
        <v>212</v>
      </c>
      <c r="D140" s="154" t="s">
        <v>75</v>
      </c>
      <c r="E140" s="155">
        <v>173.88</v>
      </c>
      <c r="F140" s="155"/>
      <c r="G140" s="156">
        <f>CEILING(E140*F140,1)</f>
        <v>0</v>
      </c>
      <c r="H140" s="157">
        <v>0.0022</v>
      </c>
      <c r="I140" s="157">
        <f>E140*H140</f>
        <v>0.382536</v>
      </c>
      <c r="J140" s="157">
        <v>0</v>
      </c>
      <c r="K140" s="157">
        <f>E140*J140</f>
        <v>0</v>
      </c>
    </row>
    <row r="141" spans="1:11" s="158" customFormat="1" ht="12.75">
      <c r="A141" s="151">
        <v>102</v>
      </c>
      <c r="B141" s="152" t="s">
        <v>340</v>
      </c>
      <c r="C141" s="153" t="s">
        <v>213</v>
      </c>
      <c r="D141" s="154" t="s">
        <v>84</v>
      </c>
      <c r="E141" s="155">
        <v>0.382</v>
      </c>
      <c r="F141" s="155"/>
      <c r="G141" s="156">
        <f>CEILING(E141*F141,1)</f>
        <v>0</v>
      </c>
      <c r="H141" s="157">
        <v>0</v>
      </c>
      <c r="I141" s="157">
        <f>E141*H141</f>
        <v>0</v>
      </c>
      <c r="J141" s="157">
        <v>0</v>
      </c>
      <c r="K141" s="157">
        <f>E141*J141</f>
        <v>0</v>
      </c>
    </row>
    <row r="142" spans="1:11" s="158" customFormat="1" ht="12.75">
      <c r="A142" s="159"/>
      <c r="B142" s="160" t="s">
        <v>71</v>
      </c>
      <c r="C142" s="161" t="str">
        <f>CONCATENATE(B139," ",C139)</f>
        <v>777 Podlahy ze syntetických hmot</v>
      </c>
      <c r="D142" s="159"/>
      <c r="E142" s="162"/>
      <c r="F142" s="162"/>
      <c r="G142" s="163">
        <f>SUM(G139:G141)</f>
        <v>0</v>
      </c>
      <c r="H142" s="164"/>
      <c r="I142" s="165">
        <f>SUM(I139:I141)</f>
        <v>0.382536</v>
      </c>
      <c r="J142" s="164"/>
      <c r="K142" s="165">
        <f>SUM(K139:K141)</f>
        <v>0</v>
      </c>
    </row>
    <row r="143" spans="1:11" s="158" customFormat="1" ht="12.75">
      <c r="A143" s="166" t="s">
        <v>69</v>
      </c>
      <c r="B143" s="167" t="s">
        <v>214</v>
      </c>
      <c r="C143" s="168" t="s">
        <v>215</v>
      </c>
      <c r="D143" s="151"/>
      <c r="E143" s="169"/>
      <c r="F143" s="169"/>
      <c r="G143" s="170"/>
      <c r="H143" s="171"/>
      <c r="I143" s="171"/>
      <c r="J143" s="171"/>
      <c r="K143" s="171"/>
    </row>
    <row r="144" spans="1:11" s="158" customFormat="1" ht="12.75">
      <c r="A144" s="151">
        <v>103</v>
      </c>
      <c r="B144" s="152" t="s">
        <v>341</v>
      </c>
      <c r="C144" s="153" t="s">
        <v>216</v>
      </c>
      <c r="D144" s="154" t="s">
        <v>75</v>
      </c>
      <c r="E144" s="155">
        <v>123.78</v>
      </c>
      <c r="F144" s="155"/>
      <c r="G144" s="156">
        <f aca="true" t="shared" si="18" ref="G144:G149">CEILING(E144*F144,1)</f>
        <v>0</v>
      </c>
      <c r="H144" s="157">
        <v>0.00021</v>
      </c>
      <c r="I144" s="157">
        <f aca="true" t="shared" si="19" ref="I144:I149">E144*H144</f>
        <v>0.0259938</v>
      </c>
      <c r="J144" s="157">
        <v>0</v>
      </c>
      <c r="K144" s="157">
        <f aca="true" t="shared" si="20" ref="K144:K149">E144*J144</f>
        <v>0</v>
      </c>
    </row>
    <row r="145" spans="1:11" s="158" customFormat="1" ht="25.5">
      <c r="A145" s="151">
        <v>104</v>
      </c>
      <c r="B145" s="152" t="s">
        <v>342</v>
      </c>
      <c r="C145" s="153" t="s">
        <v>217</v>
      </c>
      <c r="D145" s="154" t="s">
        <v>75</v>
      </c>
      <c r="E145" s="155">
        <v>123.78</v>
      </c>
      <c r="F145" s="155"/>
      <c r="G145" s="156">
        <f t="shared" si="18"/>
        <v>0</v>
      </c>
      <c r="H145" s="157">
        <v>0.00372</v>
      </c>
      <c r="I145" s="157">
        <f t="shared" si="19"/>
        <v>0.4604616</v>
      </c>
      <c r="J145" s="157">
        <v>0</v>
      </c>
      <c r="K145" s="157">
        <f t="shared" si="20"/>
        <v>0</v>
      </c>
    </row>
    <row r="146" spans="1:11" s="158" customFormat="1" ht="12.75">
      <c r="A146" s="151">
        <v>105</v>
      </c>
      <c r="B146" s="152">
        <v>597813706</v>
      </c>
      <c r="C146" s="153" t="s">
        <v>218</v>
      </c>
      <c r="D146" s="154" t="s">
        <v>75</v>
      </c>
      <c r="E146" s="155">
        <v>134.3439</v>
      </c>
      <c r="F146" s="155"/>
      <c r="G146" s="156">
        <f t="shared" si="18"/>
        <v>0</v>
      </c>
      <c r="H146" s="157">
        <v>0.0136</v>
      </c>
      <c r="I146" s="157">
        <f t="shared" si="19"/>
        <v>1.8270770399999998</v>
      </c>
      <c r="J146" s="157">
        <v>0</v>
      </c>
      <c r="K146" s="157">
        <f t="shared" si="20"/>
        <v>0</v>
      </c>
    </row>
    <row r="147" spans="1:11" s="158" customFormat="1" ht="12.75">
      <c r="A147" s="151">
        <v>106</v>
      </c>
      <c r="B147" s="152" t="s">
        <v>343</v>
      </c>
      <c r="C147" s="153" t="s">
        <v>219</v>
      </c>
      <c r="D147" s="154" t="s">
        <v>82</v>
      </c>
      <c r="E147" s="155">
        <v>16.9</v>
      </c>
      <c r="F147" s="155"/>
      <c r="G147" s="156">
        <f t="shared" si="18"/>
        <v>0</v>
      </c>
      <c r="H147" s="157">
        <v>0.00023</v>
      </c>
      <c r="I147" s="157">
        <f t="shared" si="19"/>
        <v>0.003887</v>
      </c>
      <c r="J147" s="157">
        <v>0</v>
      </c>
      <c r="K147" s="157">
        <f t="shared" si="20"/>
        <v>0</v>
      </c>
    </row>
    <row r="148" spans="1:11" s="158" customFormat="1" ht="12.75">
      <c r="A148" s="151">
        <v>107</v>
      </c>
      <c r="B148" s="152" t="s">
        <v>344</v>
      </c>
      <c r="C148" s="153" t="s">
        <v>220</v>
      </c>
      <c r="D148" s="154" t="s">
        <v>82</v>
      </c>
      <c r="E148" s="155">
        <v>4.85</v>
      </c>
      <c r="F148" s="155"/>
      <c r="G148" s="156">
        <f t="shared" si="18"/>
        <v>0</v>
      </c>
      <c r="H148" s="157">
        <v>0.00759</v>
      </c>
      <c r="I148" s="157">
        <f t="shared" si="19"/>
        <v>0.0368115</v>
      </c>
      <c r="J148" s="157">
        <v>0</v>
      </c>
      <c r="K148" s="157">
        <f t="shared" si="20"/>
        <v>0</v>
      </c>
    </row>
    <row r="149" spans="1:11" s="158" customFormat="1" ht="12.75">
      <c r="A149" s="151">
        <v>108</v>
      </c>
      <c r="B149" s="152" t="s">
        <v>345</v>
      </c>
      <c r="C149" s="153" t="s">
        <v>221</v>
      </c>
      <c r="D149" s="154" t="s">
        <v>84</v>
      </c>
      <c r="E149" s="155">
        <v>2.35</v>
      </c>
      <c r="F149" s="155"/>
      <c r="G149" s="156">
        <f t="shared" si="18"/>
        <v>0</v>
      </c>
      <c r="H149" s="157">
        <v>0</v>
      </c>
      <c r="I149" s="157">
        <f t="shared" si="19"/>
        <v>0</v>
      </c>
      <c r="J149" s="157">
        <v>0</v>
      </c>
      <c r="K149" s="157">
        <f t="shared" si="20"/>
        <v>0</v>
      </c>
    </row>
    <row r="150" spans="1:11" s="158" customFormat="1" ht="12.75">
      <c r="A150" s="159"/>
      <c r="B150" s="160" t="s">
        <v>71</v>
      </c>
      <c r="C150" s="161" t="str">
        <f>CONCATENATE(B143," ",C143)</f>
        <v>781 Obklady keramické</v>
      </c>
      <c r="D150" s="159"/>
      <c r="E150" s="162"/>
      <c r="F150" s="162"/>
      <c r="G150" s="163">
        <f>SUM(G143:G149)</f>
        <v>0</v>
      </c>
      <c r="H150" s="164"/>
      <c r="I150" s="165">
        <f>SUM(I143:I149)</f>
        <v>2.35423094</v>
      </c>
      <c r="J150" s="164"/>
      <c r="K150" s="165">
        <f>SUM(K143:K149)</f>
        <v>0</v>
      </c>
    </row>
    <row r="151" spans="1:11" s="158" customFormat="1" ht="12.75">
      <c r="A151" s="166" t="s">
        <v>69</v>
      </c>
      <c r="B151" s="167" t="s">
        <v>222</v>
      </c>
      <c r="C151" s="168" t="s">
        <v>223</v>
      </c>
      <c r="D151" s="151"/>
      <c r="E151" s="169"/>
      <c r="F151" s="169"/>
      <c r="G151" s="170"/>
      <c r="H151" s="171"/>
      <c r="I151" s="171"/>
      <c r="J151" s="171"/>
      <c r="K151" s="171"/>
    </row>
    <row r="152" spans="1:11" s="158" customFormat="1" ht="25.5">
      <c r="A152" s="151">
        <v>109</v>
      </c>
      <c r="B152" s="152" t="s">
        <v>346</v>
      </c>
      <c r="C152" s="153" t="s">
        <v>224</v>
      </c>
      <c r="D152" s="154" t="s">
        <v>75</v>
      </c>
      <c r="E152" s="155">
        <v>34.8145</v>
      </c>
      <c r="F152" s="155"/>
      <c r="G152" s="156">
        <f>CEILING(E152*F152,1)</f>
        <v>0</v>
      </c>
      <c r="H152" s="157">
        <v>0.00042</v>
      </c>
      <c r="I152" s="157">
        <f>E152*H152</f>
        <v>0.01462209</v>
      </c>
      <c r="J152" s="157">
        <v>0</v>
      </c>
      <c r="K152" s="157">
        <f>E152*J152</f>
        <v>0</v>
      </c>
    </row>
    <row r="153" spans="1:11" s="158" customFormat="1" ht="25.5">
      <c r="A153" s="151">
        <v>110</v>
      </c>
      <c r="B153" s="152" t="s">
        <v>347</v>
      </c>
      <c r="C153" s="153" t="s">
        <v>225</v>
      </c>
      <c r="D153" s="154" t="s">
        <v>75</v>
      </c>
      <c r="E153" s="155">
        <v>6.481</v>
      </c>
      <c r="F153" s="155"/>
      <c r="G153" s="156">
        <f>CEILING(E153*F153,1)</f>
        <v>0</v>
      </c>
      <c r="H153" s="157">
        <v>0.00037</v>
      </c>
      <c r="I153" s="157">
        <f>E153*H153</f>
        <v>0.0023979699999999997</v>
      </c>
      <c r="J153" s="157">
        <v>0</v>
      </c>
      <c r="K153" s="157">
        <f>E153*J153</f>
        <v>0</v>
      </c>
    </row>
    <row r="154" spans="1:11" s="158" customFormat="1" ht="12.75">
      <c r="A154" s="159"/>
      <c r="B154" s="160" t="s">
        <v>71</v>
      </c>
      <c r="C154" s="161" t="str">
        <f>CONCATENATE(B151," ",C151)</f>
        <v>783 Nátěry</v>
      </c>
      <c r="D154" s="159"/>
      <c r="E154" s="162"/>
      <c r="F154" s="162"/>
      <c r="G154" s="163">
        <f>SUM(G151:G153)</f>
        <v>0</v>
      </c>
      <c r="H154" s="164"/>
      <c r="I154" s="165">
        <f>SUM(I151:I153)</f>
        <v>0.01702006</v>
      </c>
      <c r="J154" s="164"/>
      <c r="K154" s="165">
        <f>SUM(K151:K153)</f>
        <v>0</v>
      </c>
    </row>
    <row r="155" spans="1:11" s="158" customFormat="1" ht="12.75">
      <c r="A155" s="166" t="s">
        <v>69</v>
      </c>
      <c r="B155" s="167" t="s">
        <v>226</v>
      </c>
      <c r="C155" s="168" t="s">
        <v>227</v>
      </c>
      <c r="D155" s="151"/>
      <c r="E155" s="169"/>
      <c r="F155" s="169"/>
      <c r="G155" s="170"/>
      <c r="H155" s="171"/>
      <c r="I155" s="171"/>
      <c r="J155" s="171"/>
      <c r="K155" s="171"/>
    </row>
    <row r="156" spans="1:11" s="158" customFormat="1" ht="12.75">
      <c r="A156" s="151">
        <v>111</v>
      </c>
      <c r="B156" s="152" t="s">
        <v>348</v>
      </c>
      <c r="C156" s="153" t="s">
        <v>228</v>
      </c>
      <c r="D156" s="154" t="s">
        <v>75</v>
      </c>
      <c r="E156" s="155">
        <v>717.25</v>
      </c>
      <c r="F156" s="155"/>
      <c r="G156" s="156">
        <f>CEILING(E156*F156,1)</f>
        <v>0</v>
      </c>
      <c r="H156" s="157">
        <v>7E-05</v>
      </c>
      <c r="I156" s="157">
        <f>E156*H156</f>
        <v>0.050207499999999995</v>
      </c>
      <c r="J156" s="157">
        <v>0</v>
      </c>
      <c r="K156" s="157">
        <f>E156*J156</f>
        <v>0</v>
      </c>
    </row>
    <row r="157" spans="1:11" s="158" customFormat="1" ht="12.75">
      <c r="A157" s="151">
        <v>112</v>
      </c>
      <c r="B157" s="152" t="s">
        <v>349</v>
      </c>
      <c r="C157" s="153" t="s">
        <v>229</v>
      </c>
      <c r="D157" s="154" t="s">
        <v>75</v>
      </c>
      <c r="E157" s="155">
        <v>717.25</v>
      </c>
      <c r="F157" s="155"/>
      <c r="G157" s="156">
        <f>CEILING(E157*F157,1)</f>
        <v>0</v>
      </c>
      <c r="H157" s="157">
        <v>0.00015</v>
      </c>
      <c r="I157" s="157">
        <f>E157*H157</f>
        <v>0.10758749999999999</v>
      </c>
      <c r="J157" s="157">
        <v>0</v>
      </c>
      <c r="K157" s="157">
        <f>E157*J157</f>
        <v>0</v>
      </c>
    </row>
    <row r="158" spans="1:11" s="158" customFormat="1" ht="12.75">
      <c r="A158" s="159"/>
      <c r="B158" s="160" t="s">
        <v>71</v>
      </c>
      <c r="C158" s="161" t="str">
        <f>CONCATENATE(B155," ",C155)</f>
        <v>784 Malby</v>
      </c>
      <c r="D158" s="159"/>
      <c r="E158" s="162"/>
      <c r="F158" s="162"/>
      <c r="G158" s="163">
        <f>SUM(G155:G157)</f>
        <v>0</v>
      </c>
      <c r="H158" s="164"/>
      <c r="I158" s="165">
        <f>SUM(I155:I157)</f>
        <v>0.157795</v>
      </c>
      <c r="J158" s="164"/>
      <c r="K158" s="165">
        <f>SUM(K155:K157)</f>
        <v>0</v>
      </c>
    </row>
    <row r="159" spans="1:11" s="158" customFormat="1" ht="12.75">
      <c r="A159" s="166" t="s">
        <v>69</v>
      </c>
      <c r="B159" s="167" t="s">
        <v>230</v>
      </c>
      <c r="C159" s="168" t="s">
        <v>231</v>
      </c>
      <c r="D159" s="151"/>
      <c r="E159" s="169"/>
      <c r="F159" s="169"/>
      <c r="G159" s="170"/>
      <c r="H159" s="171"/>
      <c r="I159" s="171"/>
      <c r="J159" s="171"/>
      <c r="K159" s="171"/>
    </row>
    <row r="160" spans="1:11" s="158" customFormat="1" ht="12.75">
      <c r="A160" s="151">
        <v>113</v>
      </c>
      <c r="B160" s="152" t="s">
        <v>350</v>
      </c>
      <c r="C160" s="153" t="s">
        <v>232</v>
      </c>
      <c r="D160" s="154" t="s">
        <v>75</v>
      </c>
      <c r="E160" s="155">
        <v>44.32</v>
      </c>
      <c r="F160" s="155"/>
      <c r="G160" s="156">
        <f>CEILING(E160*F160,1)</f>
        <v>0</v>
      </c>
      <c r="H160" s="157">
        <v>0.0003</v>
      </c>
      <c r="I160" s="157">
        <f>E160*H160</f>
        <v>0.013295999999999999</v>
      </c>
      <c r="J160" s="157">
        <v>0</v>
      </c>
      <c r="K160" s="157">
        <f>E160*J160</f>
        <v>0</v>
      </c>
    </row>
    <row r="161" spans="1:11" s="158" customFormat="1" ht="12.75">
      <c r="A161" s="151">
        <v>114</v>
      </c>
      <c r="B161" s="152" t="s">
        <v>351</v>
      </c>
      <c r="C161" s="153" t="s">
        <v>233</v>
      </c>
      <c r="D161" s="154" t="s">
        <v>75</v>
      </c>
      <c r="E161" s="155">
        <v>44.32</v>
      </c>
      <c r="F161" s="155"/>
      <c r="G161" s="156">
        <f>CEILING(E161*F161,1)</f>
        <v>0</v>
      </c>
      <c r="H161" s="157">
        <v>0.00262</v>
      </c>
      <c r="I161" s="157">
        <f>E161*H161</f>
        <v>0.1161184</v>
      </c>
      <c r="J161" s="157">
        <v>0</v>
      </c>
      <c r="K161" s="157">
        <f>E161*J161</f>
        <v>0</v>
      </c>
    </row>
    <row r="162" spans="1:11" s="158" customFormat="1" ht="12.75">
      <c r="A162" s="151">
        <v>115</v>
      </c>
      <c r="B162" s="152" t="s">
        <v>352</v>
      </c>
      <c r="C162" s="153" t="s">
        <v>234</v>
      </c>
      <c r="D162" s="154" t="s">
        <v>84</v>
      </c>
      <c r="E162" s="155">
        <v>0.129</v>
      </c>
      <c r="F162" s="155"/>
      <c r="G162" s="156">
        <f>CEILING(E162*F162,1)</f>
        <v>0</v>
      </c>
      <c r="H162" s="157">
        <v>0</v>
      </c>
      <c r="I162" s="157">
        <f>E162*H162</f>
        <v>0</v>
      </c>
      <c r="J162" s="157">
        <v>0</v>
      </c>
      <c r="K162" s="157">
        <f>E162*J162</f>
        <v>0</v>
      </c>
    </row>
    <row r="163" spans="1:11" s="158" customFormat="1" ht="12.75">
      <c r="A163" s="159"/>
      <c r="B163" s="160" t="s">
        <v>71</v>
      </c>
      <c r="C163" s="161" t="str">
        <f>CONCATENATE(B159," ",C159)</f>
        <v>786 Čalounické úpravy</v>
      </c>
      <c r="D163" s="159"/>
      <c r="E163" s="162"/>
      <c r="F163" s="162"/>
      <c r="G163" s="163">
        <f>SUM(G159:G162)</f>
        <v>0</v>
      </c>
      <c r="H163" s="164"/>
      <c r="I163" s="165">
        <f>SUM(I159:I162)</f>
        <v>0.12941439999999999</v>
      </c>
      <c r="J163" s="164"/>
      <c r="K163" s="165">
        <f>SUM(K159:K162)</f>
        <v>0</v>
      </c>
    </row>
    <row r="164" spans="1:11" s="158" customFormat="1" ht="12.75">
      <c r="A164" s="166" t="s">
        <v>69</v>
      </c>
      <c r="B164" s="167" t="s">
        <v>235</v>
      </c>
      <c r="C164" s="168" t="s">
        <v>236</v>
      </c>
      <c r="D164" s="151"/>
      <c r="E164" s="169"/>
      <c r="F164" s="169"/>
      <c r="G164" s="170"/>
      <c r="H164" s="171"/>
      <c r="I164" s="171"/>
      <c r="J164" s="171"/>
      <c r="K164" s="171"/>
    </row>
    <row r="165" spans="1:11" s="158" customFormat="1" ht="25.5">
      <c r="A165" s="151">
        <v>116</v>
      </c>
      <c r="B165" s="152" t="s">
        <v>237</v>
      </c>
      <c r="C165" s="153" t="s">
        <v>238</v>
      </c>
      <c r="D165" s="154" t="s">
        <v>160</v>
      </c>
      <c r="E165" s="155">
        <v>1</v>
      </c>
      <c r="F165" s="155">
        <f>Silnoproud!G80</f>
        <v>0</v>
      </c>
      <c r="G165" s="156">
        <f>CEILING(E165*F165,1)</f>
        <v>0</v>
      </c>
      <c r="H165" s="157">
        <v>0</v>
      </c>
      <c r="I165" s="157">
        <f>E165*H165</f>
        <v>0</v>
      </c>
      <c r="J165" s="157">
        <v>0</v>
      </c>
      <c r="K165" s="157">
        <f>E165*J165</f>
        <v>0</v>
      </c>
    </row>
    <row r="166" spans="1:11" s="158" customFormat="1" ht="12.75">
      <c r="A166" s="151">
        <v>117</v>
      </c>
      <c r="B166" s="152" t="s">
        <v>237</v>
      </c>
      <c r="C166" s="153" t="s">
        <v>239</v>
      </c>
      <c r="D166" s="154" t="s">
        <v>160</v>
      </c>
      <c r="E166" s="155">
        <v>1</v>
      </c>
      <c r="F166" s="155">
        <f>Svítidla!G15</f>
        <v>0</v>
      </c>
      <c r="G166" s="156">
        <f>CEILING(E166*F166,1)</f>
        <v>0</v>
      </c>
      <c r="H166" s="157">
        <v>0</v>
      </c>
      <c r="I166" s="157">
        <f>E166*H166</f>
        <v>0</v>
      </c>
      <c r="J166" s="157">
        <v>0</v>
      </c>
      <c r="K166" s="157">
        <f>E166*J166</f>
        <v>0</v>
      </c>
    </row>
    <row r="167" spans="1:11" s="158" customFormat="1" ht="12.75">
      <c r="A167" s="159"/>
      <c r="B167" s="160" t="s">
        <v>71</v>
      </c>
      <c r="C167" s="161" t="str">
        <f>CONCATENATE(B164," ",C164)</f>
        <v>M21 Elektromontáže</v>
      </c>
      <c r="D167" s="159"/>
      <c r="E167" s="162"/>
      <c r="F167" s="162"/>
      <c r="G167" s="163">
        <f>SUM(G164:G166)</f>
        <v>0</v>
      </c>
      <c r="H167" s="164"/>
      <c r="I167" s="165">
        <f>SUM(I164:I166)</f>
        <v>0</v>
      </c>
      <c r="J167" s="164"/>
      <c r="K167" s="165">
        <f>SUM(K164:K166)</f>
        <v>0</v>
      </c>
    </row>
    <row r="168" spans="1:11" s="158" customFormat="1" ht="12.75">
      <c r="A168" s="166" t="s">
        <v>69</v>
      </c>
      <c r="B168" s="167" t="s">
        <v>240</v>
      </c>
      <c r="C168" s="168" t="s">
        <v>241</v>
      </c>
      <c r="D168" s="151"/>
      <c r="E168" s="169"/>
      <c r="F168" s="169"/>
      <c r="G168" s="170"/>
      <c r="H168" s="171"/>
      <c r="I168" s="171"/>
      <c r="J168" s="171"/>
      <c r="K168" s="171"/>
    </row>
    <row r="169" spans="1:11" s="158" customFormat="1" ht="12.75">
      <c r="A169" s="151">
        <v>118</v>
      </c>
      <c r="B169" s="152" t="s">
        <v>353</v>
      </c>
      <c r="C169" s="153" t="s">
        <v>242</v>
      </c>
      <c r="D169" s="154" t="s">
        <v>77</v>
      </c>
      <c r="E169" s="155">
        <v>3</v>
      </c>
      <c r="F169" s="155"/>
      <c r="G169" s="156">
        <f>CEILING(E169*F169,1)</f>
        <v>0</v>
      </c>
      <c r="H169" s="157">
        <v>0</v>
      </c>
      <c r="I169" s="157">
        <f>E169*H169</f>
        <v>0</v>
      </c>
      <c r="J169" s="157">
        <v>0</v>
      </c>
      <c r="K169" s="157">
        <f>E169*J169</f>
        <v>0</v>
      </c>
    </row>
    <row r="170" spans="1:11" s="158" customFormat="1" ht="12.75">
      <c r="A170" s="151">
        <v>119</v>
      </c>
      <c r="B170" s="152" t="s">
        <v>256</v>
      </c>
      <c r="C170" s="153" t="s">
        <v>243</v>
      </c>
      <c r="D170" s="154" t="s">
        <v>70</v>
      </c>
      <c r="E170" s="155">
        <v>3</v>
      </c>
      <c r="F170" s="155"/>
      <c r="G170" s="156">
        <f>CEILING(E170*F170,1)</f>
        <v>0</v>
      </c>
      <c r="H170" s="157">
        <v>0</v>
      </c>
      <c r="I170" s="157">
        <f>E170*H170</f>
        <v>0</v>
      </c>
      <c r="J170" s="157">
        <v>0</v>
      </c>
      <c r="K170" s="157">
        <f>E170*J170</f>
        <v>0</v>
      </c>
    </row>
    <row r="171" spans="1:11" s="158" customFormat="1" ht="12.75">
      <c r="A171" s="159"/>
      <c r="B171" s="160" t="s">
        <v>71</v>
      </c>
      <c r="C171" s="161" t="str">
        <f>CONCATENATE(B168," ",C168)</f>
        <v>M22 Montáž sdělovací a zabezp.tech</v>
      </c>
      <c r="D171" s="159"/>
      <c r="E171" s="162"/>
      <c r="F171" s="162"/>
      <c r="G171" s="163">
        <f>SUM(G168:G170)</f>
        <v>0</v>
      </c>
      <c r="H171" s="164"/>
      <c r="I171" s="165">
        <f>SUM(I168:I170)</f>
        <v>0</v>
      </c>
      <c r="J171" s="164"/>
      <c r="K171" s="165">
        <f>SUM(K168:K170)</f>
        <v>0</v>
      </c>
    </row>
    <row r="172" spans="1:11" s="158" customFormat="1" ht="12.75">
      <c r="A172" s="166" t="s">
        <v>69</v>
      </c>
      <c r="B172" s="167" t="s">
        <v>244</v>
      </c>
      <c r="C172" s="168" t="s">
        <v>245</v>
      </c>
      <c r="D172" s="151"/>
      <c r="E172" s="169"/>
      <c r="F172" s="169"/>
      <c r="G172" s="170"/>
      <c r="H172" s="171"/>
      <c r="I172" s="171"/>
      <c r="J172" s="171"/>
      <c r="K172" s="171"/>
    </row>
    <row r="173" spans="1:11" s="158" customFormat="1" ht="12.75">
      <c r="A173" s="151">
        <v>120</v>
      </c>
      <c r="B173" s="152" t="s">
        <v>354</v>
      </c>
      <c r="C173" s="153" t="s">
        <v>246</v>
      </c>
      <c r="D173" s="154" t="s">
        <v>77</v>
      </c>
      <c r="E173" s="155">
        <v>4</v>
      </c>
      <c r="F173" s="155"/>
      <c r="G173" s="156">
        <f>CEILING(E173*F173,1)</f>
        <v>0</v>
      </c>
      <c r="H173" s="157">
        <v>0</v>
      </c>
      <c r="I173" s="157">
        <f>E173*H173</f>
        <v>0</v>
      </c>
      <c r="J173" s="157">
        <v>0</v>
      </c>
      <c r="K173" s="157">
        <f>E173*J173</f>
        <v>0</v>
      </c>
    </row>
    <row r="174" spans="1:11" s="158" customFormat="1" ht="12.75">
      <c r="A174" s="151">
        <v>121</v>
      </c>
      <c r="B174" s="152">
        <v>42911718</v>
      </c>
      <c r="C174" s="153" t="s">
        <v>247</v>
      </c>
      <c r="D174" s="154" t="s">
        <v>77</v>
      </c>
      <c r="E174" s="155">
        <v>4</v>
      </c>
      <c r="F174" s="155"/>
      <c r="G174" s="156">
        <f>CEILING(E174*F174,1)</f>
        <v>0</v>
      </c>
      <c r="H174" s="157">
        <v>0.0148</v>
      </c>
      <c r="I174" s="157">
        <f>E174*H174</f>
        <v>0.0592</v>
      </c>
      <c r="J174" s="157">
        <v>0</v>
      </c>
      <c r="K174" s="157">
        <f>E174*J174</f>
        <v>0</v>
      </c>
    </row>
    <row r="175" spans="1:11" s="158" customFormat="1" ht="12.75">
      <c r="A175" s="151">
        <v>122</v>
      </c>
      <c r="B175" s="152" t="s">
        <v>355</v>
      </c>
      <c r="C175" s="153" t="s">
        <v>248</v>
      </c>
      <c r="D175" s="154" t="s">
        <v>160</v>
      </c>
      <c r="E175" s="155">
        <v>1</v>
      </c>
      <c r="F175" s="155"/>
      <c r="G175" s="156">
        <f>CEILING(E175*F175,1)</f>
        <v>0</v>
      </c>
      <c r="H175" s="157">
        <v>0</v>
      </c>
      <c r="I175" s="157">
        <f>E175*H175</f>
        <v>0</v>
      </c>
      <c r="J175" s="157">
        <v>0</v>
      </c>
      <c r="K175" s="157">
        <f>E175*J175</f>
        <v>0</v>
      </c>
    </row>
    <row r="176" spans="1:11" s="158" customFormat="1" ht="12.75">
      <c r="A176" s="159"/>
      <c r="B176" s="160" t="s">
        <v>71</v>
      </c>
      <c r="C176" s="161" t="str">
        <f>CONCATENATE(B172," ",C172)</f>
        <v>M24 Montáže vzduchotechnických zař</v>
      </c>
      <c r="D176" s="159"/>
      <c r="E176" s="162"/>
      <c r="F176" s="162"/>
      <c r="G176" s="163">
        <f>SUM(G172:G175)</f>
        <v>0</v>
      </c>
      <c r="H176" s="164"/>
      <c r="I176" s="165">
        <f>SUM(I172:I175)</f>
        <v>0.0592</v>
      </c>
      <c r="J176" s="164"/>
      <c r="K176" s="165">
        <f>SUM(K172:K175)</f>
        <v>0</v>
      </c>
    </row>
    <row r="177" s="158" customFormat="1" ht="12.75"/>
    <row r="178" s="158" customFormat="1" ht="12.75"/>
    <row r="179" s="158" customFormat="1" ht="12.75"/>
    <row r="180" s="158" customFormat="1" ht="12.75"/>
    <row r="181" s="158" customFormat="1" ht="12.75"/>
    <row r="182" s="158" customFormat="1" ht="12.75"/>
    <row r="183" s="158" customFormat="1" ht="12.75"/>
    <row r="184" s="158" customFormat="1" ht="12.75"/>
    <row r="185" s="158" customFormat="1" ht="12.75"/>
    <row r="186" s="158" customFormat="1" ht="12.75"/>
    <row r="187" s="158" customFormat="1" ht="12.75"/>
    <row r="188" s="158" customFormat="1" ht="12.75"/>
    <row r="189" s="158" customFormat="1" ht="12.75"/>
    <row r="190" s="158" customFormat="1" ht="12.75"/>
    <row r="191" s="158" customFormat="1" ht="12.75"/>
    <row r="192" s="158" customFormat="1" ht="12.75"/>
    <row r="193" s="158" customFormat="1" ht="12.75"/>
    <row r="194" s="158" customFormat="1" ht="12.75"/>
    <row r="195" s="158" customFormat="1" ht="12.75"/>
    <row r="196" s="158" customFormat="1" ht="12.75"/>
    <row r="197" s="158" customFormat="1" ht="12.75"/>
    <row r="198" s="158" customFormat="1" ht="12.75"/>
    <row r="199" s="158" customFormat="1" ht="12.75"/>
    <row r="200" spans="1:7" s="158" customFormat="1" ht="12.75">
      <c r="A200" s="172"/>
      <c r="B200" s="172"/>
      <c r="C200" s="172"/>
      <c r="D200" s="172"/>
      <c r="E200" s="172"/>
      <c r="F200" s="172"/>
      <c r="G200" s="172"/>
    </row>
    <row r="201" spans="1:7" s="158" customFormat="1" ht="12.75">
      <c r="A201" s="172"/>
      <c r="B201" s="172"/>
      <c r="C201" s="172"/>
      <c r="D201" s="172"/>
      <c r="E201" s="172"/>
      <c r="F201" s="172"/>
      <c r="G201" s="172"/>
    </row>
    <row r="202" spans="1:7" s="158" customFormat="1" ht="12.75">
      <c r="A202" s="172"/>
      <c r="B202" s="172"/>
      <c r="C202" s="172"/>
      <c r="D202" s="172"/>
      <c r="E202" s="172"/>
      <c r="F202" s="172"/>
      <c r="G202" s="172"/>
    </row>
    <row r="203" spans="1:7" s="158" customFormat="1" ht="12.75">
      <c r="A203" s="172"/>
      <c r="B203" s="172"/>
      <c r="C203" s="172"/>
      <c r="D203" s="172"/>
      <c r="E203" s="172"/>
      <c r="F203" s="172"/>
      <c r="G203" s="172"/>
    </row>
    <row r="204" s="158" customFormat="1" ht="12.75"/>
    <row r="205" s="158" customFormat="1" ht="12.75"/>
    <row r="206" s="158" customFormat="1" ht="12.75"/>
    <row r="207" s="158" customFormat="1" ht="12.75"/>
    <row r="208" s="158" customFormat="1" ht="12.75"/>
    <row r="209" s="158" customFormat="1" ht="12.75"/>
    <row r="210" s="158" customFormat="1" ht="12.75"/>
    <row r="211" s="158" customFormat="1" ht="12.75"/>
    <row r="212" s="158" customFormat="1" ht="12.75"/>
    <row r="213" s="158" customFormat="1" ht="12.75"/>
    <row r="214" s="158" customFormat="1" ht="12.75"/>
    <row r="215" s="158" customFormat="1" ht="12.75"/>
    <row r="216" s="158" customFormat="1" ht="12.75"/>
    <row r="217" s="158" customFormat="1" ht="12.75"/>
    <row r="218" s="158" customFormat="1" ht="12.75"/>
    <row r="219" s="158" customFormat="1" ht="12.75"/>
    <row r="220" s="158" customFormat="1" ht="12.75"/>
    <row r="221" s="158" customFormat="1" ht="12.75"/>
    <row r="222" s="158" customFormat="1" ht="12.75"/>
    <row r="223" s="158" customFormat="1" ht="12.75"/>
    <row r="224" s="158" customFormat="1" ht="12.75"/>
    <row r="225" s="158" customFormat="1" ht="12.75"/>
    <row r="226" s="158" customFormat="1" ht="12.75"/>
    <row r="227" s="158" customFormat="1" ht="12.75"/>
    <row r="228" s="158" customFormat="1" ht="12.75"/>
    <row r="229" spans="1:5" s="158" customFormat="1" ht="12.75">
      <c r="A229" s="173"/>
      <c r="B229" s="173"/>
      <c r="E229" s="174"/>
    </row>
    <row r="230" spans="1:7" s="158" customFormat="1" ht="12.75">
      <c r="A230" s="172"/>
      <c r="B230" s="172"/>
      <c r="C230" s="175"/>
      <c r="D230" s="175"/>
      <c r="E230" s="176"/>
      <c r="F230" s="175"/>
      <c r="G230" s="177"/>
    </row>
    <row r="231" spans="1:7" s="158" customFormat="1" ht="12.75">
      <c r="A231" s="178"/>
      <c r="B231" s="178"/>
      <c r="C231" s="172"/>
      <c r="D231" s="172"/>
      <c r="E231" s="179"/>
      <c r="F231" s="172"/>
      <c r="G231" s="172"/>
    </row>
    <row r="232" spans="1:7" s="158" customFormat="1" ht="12.75">
      <c r="A232" s="172"/>
      <c r="B232" s="172"/>
      <c r="C232" s="172"/>
      <c r="D232" s="172"/>
      <c r="E232" s="179"/>
      <c r="F232" s="172"/>
      <c r="G232" s="172"/>
    </row>
    <row r="233" spans="1:7" s="158" customFormat="1" ht="12.75">
      <c r="A233" s="172"/>
      <c r="B233" s="172"/>
      <c r="C233" s="172"/>
      <c r="D233" s="172"/>
      <c r="E233" s="179"/>
      <c r="F233" s="172"/>
      <c r="G233" s="172"/>
    </row>
    <row r="234" spans="1:7" s="158" customFormat="1" ht="12.75">
      <c r="A234" s="172"/>
      <c r="B234" s="172"/>
      <c r="C234" s="172"/>
      <c r="D234" s="172"/>
      <c r="E234" s="179"/>
      <c r="F234" s="172"/>
      <c r="G234" s="172"/>
    </row>
    <row r="235" spans="1:7" s="158" customFormat="1" ht="12.75">
      <c r="A235" s="172"/>
      <c r="B235" s="172"/>
      <c r="C235" s="172"/>
      <c r="D235" s="172"/>
      <c r="E235" s="179"/>
      <c r="F235" s="172"/>
      <c r="G235" s="172"/>
    </row>
    <row r="236" spans="1:7" ht="12.75">
      <c r="A236" s="148"/>
      <c r="B236" s="148"/>
      <c r="C236" s="148"/>
      <c r="D236" s="148"/>
      <c r="E236" s="150"/>
      <c r="F236" s="148"/>
      <c r="G236" s="148"/>
    </row>
    <row r="237" spans="1:7" ht="12.75">
      <c r="A237" s="148"/>
      <c r="B237" s="148"/>
      <c r="C237" s="148"/>
      <c r="D237" s="148"/>
      <c r="E237" s="150"/>
      <c r="F237" s="148"/>
      <c r="G237" s="148"/>
    </row>
    <row r="238" spans="1:7" ht="12.75">
      <c r="A238" s="148"/>
      <c r="B238" s="148"/>
      <c r="C238" s="148"/>
      <c r="D238" s="148"/>
      <c r="E238" s="150"/>
      <c r="F238" s="148"/>
      <c r="G238" s="148"/>
    </row>
    <row r="239" spans="1:7" ht="12.75">
      <c r="A239" s="148"/>
      <c r="B239" s="148"/>
      <c r="C239" s="148"/>
      <c r="D239" s="148"/>
      <c r="E239" s="150"/>
      <c r="F239" s="148"/>
      <c r="G239" s="148"/>
    </row>
    <row r="240" spans="1:7" ht="12.75">
      <c r="A240" s="148"/>
      <c r="B240" s="148"/>
      <c r="C240" s="148"/>
      <c r="D240" s="148"/>
      <c r="E240" s="150"/>
      <c r="F240" s="148"/>
      <c r="G240" s="148"/>
    </row>
    <row r="241" spans="1:7" ht="12.75">
      <c r="A241" s="148"/>
      <c r="B241" s="148"/>
      <c r="C241" s="148"/>
      <c r="D241" s="148"/>
      <c r="E241" s="150"/>
      <c r="F241" s="148"/>
      <c r="G241" s="148"/>
    </row>
    <row r="242" spans="1:7" ht="12.75">
      <c r="A242" s="148"/>
      <c r="B242" s="148"/>
      <c r="C242" s="148"/>
      <c r="D242" s="148"/>
      <c r="E242" s="150"/>
      <c r="F242" s="148"/>
      <c r="G242" s="148"/>
    </row>
    <row r="243" spans="1:7" ht="12.75">
      <c r="A243" s="148"/>
      <c r="B243" s="148"/>
      <c r="C243" s="148"/>
      <c r="D243" s="148"/>
      <c r="E243" s="150"/>
      <c r="F243" s="148"/>
      <c r="G243" s="148"/>
    </row>
  </sheetData>
  <sheetProtection/>
  <mergeCells count="4">
    <mergeCell ref="A1:I1"/>
    <mergeCell ref="A3:B3"/>
    <mergeCell ref="A4:B4"/>
    <mergeCell ref="G4:I4"/>
  </mergeCells>
  <printOptions/>
  <pageMargins left="0.5905511811023623" right="0.3937007874015748" top="0.7874015748031497" bottom="0.7874015748031497" header="0.31496062992125984" footer="0.31496062992125984"/>
  <pageSetup horizontalDpi="300" verticalDpi="300" orientation="landscape" paperSize="9" scale="85" r:id="rId1"/>
  <headerFooter alignWithMargins="0"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0"/>
  <sheetViews>
    <sheetView showGridLines="0" showZeros="0" zoomScale="85" zoomScaleNormal="85" zoomScalePageLayoutView="0" workbookViewId="0" topLeftCell="A1">
      <selection activeCell="C3" sqref="C3"/>
    </sheetView>
  </sheetViews>
  <sheetFormatPr defaultColWidth="9.00390625" defaultRowHeight="12.75"/>
  <cols>
    <col min="1" max="1" width="4.375" style="180" customWidth="1"/>
    <col min="2" max="2" width="12.375" style="180" customWidth="1"/>
    <col min="3" max="3" width="47.625" style="180" customWidth="1"/>
    <col min="4" max="4" width="5.625" style="180" customWidth="1"/>
    <col min="5" max="5" width="10.00390625" style="224" customWidth="1"/>
    <col min="6" max="6" width="11.25390625" style="180" customWidth="1"/>
    <col min="7" max="7" width="16.125" style="180" customWidth="1"/>
    <col min="8" max="8" width="13.125" style="180" customWidth="1"/>
    <col min="9" max="9" width="14.625" style="180" customWidth="1"/>
    <col min="10" max="10" width="10.75390625" style="180" customWidth="1"/>
    <col min="11" max="11" width="12.375" style="180" customWidth="1"/>
    <col min="12" max="16384" width="9.125" style="180" customWidth="1"/>
  </cols>
  <sheetData>
    <row r="1" spans="1:9" ht="15">
      <c r="A1" s="256" t="s">
        <v>57</v>
      </c>
      <c r="B1" s="256"/>
      <c r="C1" s="256"/>
      <c r="D1" s="256"/>
      <c r="E1" s="256"/>
      <c r="F1" s="256"/>
      <c r="G1" s="256"/>
      <c r="H1" s="256"/>
      <c r="I1" s="256"/>
    </row>
    <row r="2" spans="2:7" ht="13.5" thickBot="1">
      <c r="B2" s="181"/>
      <c r="C2" s="182"/>
      <c r="D2" s="182"/>
      <c r="E2" s="183"/>
      <c r="F2" s="182"/>
      <c r="G2" s="182"/>
    </row>
    <row r="3" spans="1:9" ht="13.5" thickTop="1">
      <c r="A3" s="257" t="s">
        <v>5</v>
      </c>
      <c r="B3" s="258"/>
      <c r="C3" s="184" t="s">
        <v>514</v>
      </c>
      <c r="D3" s="185"/>
      <c r="E3" s="186"/>
      <c r="F3" s="185"/>
      <c r="G3" s="187"/>
      <c r="H3" s="188"/>
      <c r="I3" s="189"/>
    </row>
    <row r="4" spans="1:9" ht="13.5" thickBot="1">
      <c r="A4" s="259" t="s">
        <v>1</v>
      </c>
      <c r="B4" s="260"/>
      <c r="C4" s="190" t="s">
        <v>360</v>
      </c>
      <c r="D4" s="191"/>
      <c r="E4" s="192"/>
      <c r="F4" s="191"/>
      <c r="G4" s="261"/>
      <c r="H4" s="261"/>
      <c r="I4" s="262"/>
    </row>
    <row r="5" spans="1:9" ht="13.5" thickTop="1">
      <c r="A5" s="193"/>
      <c r="B5" s="194"/>
      <c r="C5" s="194"/>
      <c r="D5" s="194"/>
      <c r="E5" s="195"/>
      <c r="F5" s="194"/>
      <c r="G5" s="196"/>
      <c r="H5" s="194"/>
      <c r="I5" s="194"/>
    </row>
    <row r="6" spans="1:11" ht="12.75">
      <c r="A6" s="197" t="s">
        <v>58</v>
      </c>
      <c r="B6" s="198" t="s">
        <v>59</v>
      </c>
      <c r="C6" s="198" t="s">
        <v>60</v>
      </c>
      <c r="D6" s="198" t="s">
        <v>61</v>
      </c>
      <c r="E6" s="199" t="s">
        <v>62</v>
      </c>
      <c r="F6" s="198" t="s">
        <v>63</v>
      </c>
      <c r="G6" s="200" t="s">
        <v>64</v>
      </c>
      <c r="H6" s="201" t="s">
        <v>65</v>
      </c>
      <c r="I6" s="201" t="s">
        <v>66</v>
      </c>
      <c r="J6" s="201" t="s">
        <v>67</v>
      </c>
      <c r="K6" s="201" t="s">
        <v>68</v>
      </c>
    </row>
    <row r="7" spans="1:11" s="209" customFormat="1" ht="12.75">
      <c r="A7" s="202" t="s">
        <v>69</v>
      </c>
      <c r="B7" s="203" t="s">
        <v>361</v>
      </c>
      <c r="C7" s="204" t="s">
        <v>362</v>
      </c>
      <c r="D7" s="205"/>
      <c r="E7" s="206"/>
      <c r="F7" s="206"/>
      <c r="G7" s="207"/>
      <c r="H7" s="208"/>
      <c r="I7" s="208"/>
      <c r="J7" s="208"/>
      <c r="K7" s="208"/>
    </row>
    <row r="8" spans="1:11" s="209" customFormat="1" ht="12.75">
      <c r="A8" s="205">
        <v>1</v>
      </c>
      <c r="B8" s="210"/>
      <c r="C8" s="211" t="s">
        <v>363</v>
      </c>
      <c r="D8" s="212" t="s">
        <v>82</v>
      </c>
      <c r="E8" s="213">
        <v>6</v>
      </c>
      <c r="F8" s="213"/>
      <c r="G8" s="214">
        <f>CEILING(E8*F8,1)</f>
        <v>0</v>
      </c>
      <c r="H8" s="215"/>
      <c r="I8" s="215"/>
      <c r="J8" s="215">
        <v>0</v>
      </c>
      <c r="K8" s="215">
        <f>E8*J8</f>
        <v>0</v>
      </c>
    </row>
    <row r="9" spans="1:11" s="209" customFormat="1" ht="12.75">
      <c r="A9" s="205">
        <v>2</v>
      </c>
      <c r="B9" s="210"/>
      <c r="C9" s="211" t="s">
        <v>364</v>
      </c>
      <c r="D9" s="212" t="s">
        <v>82</v>
      </c>
      <c r="E9" s="213">
        <v>11</v>
      </c>
      <c r="F9" s="213"/>
      <c r="G9" s="214">
        <f aca="true" t="shared" si="0" ref="G9:G26">CEILING(E9*F9,1)</f>
        <v>0</v>
      </c>
      <c r="H9" s="215"/>
      <c r="I9" s="215"/>
      <c r="J9" s="215">
        <v>0</v>
      </c>
      <c r="K9" s="215">
        <f>E9*J9</f>
        <v>0</v>
      </c>
    </row>
    <row r="10" spans="1:11" s="209" customFormat="1" ht="12.75">
      <c r="A10" s="205">
        <v>3</v>
      </c>
      <c r="B10" s="210"/>
      <c r="C10" s="211" t="s">
        <v>365</v>
      </c>
      <c r="D10" s="212" t="s">
        <v>82</v>
      </c>
      <c r="E10" s="213">
        <v>27</v>
      </c>
      <c r="F10" s="213"/>
      <c r="G10" s="214">
        <f t="shared" si="0"/>
        <v>0</v>
      </c>
      <c r="H10" s="215"/>
      <c r="I10" s="215"/>
      <c r="J10" s="215"/>
      <c r="K10" s="215"/>
    </row>
    <row r="11" spans="1:11" s="209" customFormat="1" ht="12.75">
      <c r="A11" s="205">
        <v>4</v>
      </c>
      <c r="B11" s="210"/>
      <c r="C11" s="211" t="s">
        <v>366</v>
      </c>
      <c r="D11" s="212" t="s">
        <v>70</v>
      </c>
      <c r="E11" s="213">
        <v>15</v>
      </c>
      <c r="F11" s="213"/>
      <c r="G11" s="214">
        <f t="shared" si="0"/>
        <v>0</v>
      </c>
      <c r="H11" s="215"/>
      <c r="I11" s="215"/>
      <c r="J11" s="215"/>
      <c r="K11" s="215"/>
    </row>
    <row r="12" spans="1:11" s="209" customFormat="1" ht="12.75">
      <c r="A12" s="205">
        <v>5</v>
      </c>
      <c r="B12" s="210"/>
      <c r="C12" s="211" t="s">
        <v>367</v>
      </c>
      <c r="D12" s="212" t="s">
        <v>70</v>
      </c>
      <c r="E12" s="213">
        <v>8</v>
      </c>
      <c r="F12" s="213"/>
      <c r="G12" s="214">
        <f t="shared" si="0"/>
        <v>0</v>
      </c>
      <c r="H12" s="215"/>
      <c r="I12" s="215"/>
      <c r="J12" s="215"/>
      <c r="K12" s="215"/>
    </row>
    <row r="13" spans="1:11" s="209" customFormat="1" ht="12.75">
      <c r="A13" s="205">
        <v>6</v>
      </c>
      <c r="B13" s="210"/>
      <c r="C13" s="211" t="s">
        <v>368</v>
      </c>
      <c r="D13" s="212" t="s">
        <v>70</v>
      </c>
      <c r="E13" s="213">
        <v>21</v>
      </c>
      <c r="F13" s="213"/>
      <c r="G13" s="214">
        <f t="shared" si="0"/>
        <v>0</v>
      </c>
      <c r="H13" s="215"/>
      <c r="I13" s="215"/>
      <c r="J13" s="215"/>
      <c r="K13" s="215"/>
    </row>
    <row r="14" spans="1:11" s="209" customFormat="1" ht="12.75">
      <c r="A14" s="205">
        <v>7</v>
      </c>
      <c r="B14" s="210"/>
      <c r="C14" s="211" t="s">
        <v>369</v>
      </c>
      <c r="D14" s="212" t="s">
        <v>70</v>
      </c>
      <c r="E14" s="213">
        <v>3</v>
      </c>
      <c r="F14" s="213"/>
      <c r="G14" s="214">
        <f t="shared" si="0"/>
        <v>0</v>
      </c>
      <c r="H14" s="215"/>
      <c r="I14" s="215"/>
      <c r="J14" s="215"/>
      <c r="K14" s="215"/>
    </row>
    <row r="15" spans="1:11" s="209" customFormat="1" ht="12.75">
      <c r="A15" s="205">
        <v>8</v>
      </c>
      <c r="B15" s="210"/>
      <c r="C15" s="211" t="s">
        <v>370</v>
      </c>
      <c r="D15" s="212" t="s">
        <v>70</v>
      </c>
      <c r="E15" s="213">
        <v>7</v>
      </c>
      <c r="F15" s="213"/>
      <c r="G15" s="214">
        <f t="shared" si="0"/>
        <v>0</v>
      </c>
      <c r="H15" s="215"/>
      <c r="I15" s="215"/>
      <c r="J15" s="215"/>
      <c r="K15" s="215"/>
    </row>
    <row r="16" spans="1:11" s="209" customFormat="1" ht="12.75">
      <c r="A16" s="205">
        <v>9</v>
      </c>
      <c r="B16" s="210"/>
      <c r="C16" s="211" t="s">
        <v>371</v>
      </c>
      <c r="D16" s="212" t="s">
        <v>70</v>
      </c>
      <c r="E16" s="213">
        <v>2</v>
      </c>
      <c r="F16" s="213"/>
      <c r="G16" s="214">
        <f t="shared" si="0"/>
        <v>0</v>
      </c>
      <c r="H16" s="215"/>
      <c r="I16" s="215"/>
      <c r="J16" s="215"/>
      <c r="K16" s="215"/>
    </row>
    <row r="17" spans="1:11" s="209" customFormat="1" ht="12.75">
      <c r="A17" s="205">
        <v>10</v>
      </c>
      <c r="B17" s="210"/>
      <c r="C17" s="211" t="s">
        <v>372</v>
      </c>
      <c r="D17" s="212" t="s">
        <v>70</v>
      </c>
      <c r="E17" s="213">
        <v>1</v>
      </c>
      <c r="F17" s="213"/>
      <c r="G17" s="214">
        <f t="shared" si="0"/>
        <v>0</v>
      </c>
      <c r="H17" s="215"/>
      <c r="I17" s="215"/>
      <c r="J17" s="215"/>
      <c r="K17" s="215"/>
    </row>
    <row r="18" spans="1:11" s="209" customFormat="1" ht="12.75">
      <c r="A18" s="205">
        <v>11</v>
      </c>
      <c r="B18" s="210"/>
      <c r="C18" s="211" t="s">
        <v>373</v>
      </c>
      <c r="D18" s="212" t="s">
        <v>70</v>
      </c>
      <c r="E18" s="213">
        <v>6</v>
      </c>
      <c r="F18" s="213"/>
      <c r="G18" s="214">
        <f t="shared" si="0"/>
        <v>0</v>
      </c>
      <c r="H18" s="215"/>
      <c r="I18" s="215"/>
      <c r="J18" s="215"/>
      <c r="K18" s="215"/>
    </row>
    <row r="19" spans="1:11" s="209" customFormat="1" ht="12.75">
      <c r="A19" s="205">
        <v>12</v>
      </c>
      <c r="B19" s="210"/>
      <c r="C19" s="211" t="s">
        <v>374</v>
      </c>
      <c r="D19" s="212" t="s">
        <v>70</v>
      </c>
      <c r="E19" s="213">
        <v>1</v>
      </c>
      <c r="F19" s="213"/>
      <c r="G19" s="214">
        <f t="shared" si="0"/>
        <v>0</v>
      </c>
      <c r="H19" s="215"/>
      <c r="I19" s="215"/>
      <c r="J19" s="215"/>
      <c r="K19" s="215"/>
    </row>
    <row r="20" spans="1:11" s="209" customFormat="1" ht="12.75">
      <c r="A20" s="205">
        <v>13</v>
      </c>
      <c r="B20" s="210"/>
      <c r="C20" s="211" t="s">
        <v>375</v>
      </c>
      <c r="D20" s="212" t="s">
        <v>70</v>
      </c>
      <c r="E20" s="213">
        <v>1</v>
      </c>
      <c r="F20" s="213"/>
      <c r="G20" s="214">
        <f t="shared" si="0"/>
        <v>0</v>
      </c>
      <c r="H20" s="215"/>
      <c r="I20" s="215"/>
      <c r="J20" s="215"/>
      <c r="K20" s="215"/>
    </row>
    <row r="21" spans="1:11" s="209" customFormat="1" ht="12.75">
      <c r="A21" s="205">
        <v>14</v>
      </c>
      <c r="B21" s="210"/>
      <c r="C21" s="211" t="s">
        <v>376</v>
      </c>
      <c r="D21" s="212" t="s">
        <v>70</v>
      </c>
      <c r="E21" s="213">
        <v>6</v>
      </c>
      <c r="F21" s="213"/>
      <c r="G21" s="214">
        <f t="shared" si="0"/>
        <v>0</v>
      </c>
      <c r="H21" s="215"/>
      <c r="I21" s="215"/>
      <c r="J21" s="215"/>
      <c r="K21" s="215"/>
    </row>
    <row r="22" spans="1:11" s="209" customFormat="1" ht="12.75">
      <c r="A22" s="205">
        <v>15</v>
      </c>
      <c r="B22" s="210"/>
      <c r="C22" s="211" t="s">
        <v>377</v>
      </c>
      <c r="D22" s="212" t="s">
        <v>378</v>
      </c>
      <c r="E22" s="213">
        <v>1</v>
      </c>
      <c r="F22" s="213"/>
      <c r="G22" s="214">
        <f t="shared" si="0"/>
        <v>0</v>
      </c>
      <c r="H22" s="215"/>
      <c r="I22" s="215"/>
      <c r="J22" s="215"/>
      <c r="K22" s="215"/>
    </row>
    <row r="23" spans="1:11" s="209" customFormat="1" ht="12.75">
      <c r="A23" s="205">
        <v>16</v>
      </c>
      <c r="B23" s="210"/>
      <c r="C23" s="211" t="s">
        <v>379</v>
      </c>
      <c r="D23" s="212" t="s">
        <v>82</v>
      </c>
      <c r="E23" s="213">
        <v>44</v>
      </c>
      <c r="F23" s="213"/>
      <c r="G23" s="214">
        <f t="shared" si="0"/>
        <v>0</v>
      </c>
      <c r="H23" s="215"/>
      <c r="I23" s="215"/>
      <c r="J23" s="215"/>
      <c r="K23" s="215"/>
    </row>
    <row r="24" spans="1:11" s="209" customFormat="1" ht="12.75">
      <c r="A24" s="205">
        <v>17</v>
      </c>
      <c r="B24" s="210"/>
      <c r="C24" s="211" t="s">
        <v>380</v>
      </c>
      <c r="D24" s="212" t="s">
        <v>70</v>
      </c>
      <c r="E24" s="213">
        <v>10</v>
      </c>
      <c r="F24" s="213"/>
      <c r="G24" s="214">
        <f t="shared" si="0"/>
        <v>0</v>
      </c>
      <c r="H24" s="215"/>
      <c r="I24" s="215"/>
      <c r="J24" s="215"/>
      <c r="K24" s="215"/>
    </row>
    <row r="25" spans="1:11" s="209" customFormat="1" ht="12.75">
      <c r="A25" s="205">
        <v>18</v>
      </c>
      <c r="B25" s="210"/>
      <c r="C25" s="211" t="s">
        <v>381</v>
      </c>
      <c r="D25" s="212" t="s">
        <v>82</v>
      </c>
      <c r="E25" s="213">
        <v>44</v>
      </c>
      <c r="F25" s="213"/>
      <c r="G25" s="214">
        <f t="shared" si="0"/>
        <v>0</v>
      </c>
      <c r="H25" s="215"/>
      <c r="I25" s="215"/>
      <c r="J25" s="215"/>
      <c r="K25" s="215"/>
    </row>
    <row r="26" spans="1:11" s="209" customFormat="1" ht="12.75">
      <c r="A26" s="205">
        <v>19</v>
      </c>
      <c r="B26" s="210"/>
      <c r="C26" s="211" t="s">
        <v>382</v>
      </c>
      <c r="D26" s="212" t="s">
        <v>378</v>
      </c>
      <c r="E26" s="213">
        <v>1</v>
      </c>
      <c r="F26" s="213"/>
      <c r="G26" s="214">
        <f t="shared" si="0"/>
        <v>0</v>
      </c>
      <c r="H26" s="215"/>
      <c r="I26" s="215"/>
      <c r="J26" s="215">
        <v>0</v>
      </c>
      <c r="K26" s="215">
        <f>E26*J26</f>
        <v>0</v>
      </c>
    </row>
    <row r="27" spans="1:11" s="209" customFormat="1" ht="12.75">
      <c r="A27" s="216"/>
      <c r="B27" s="217" t="s">
        <v>71</v>
      </c>
      <c r="C27" s="218" t="str">
        <f>CONCATENATE(B7," ",C7)</f>
        <v>721 Vnitřní kanalizace</v>
      </c>
      <c r="D27" s="216"/>
      <c r="E27" s="219"/>
      <c r="F27" s="219"/>
      <c r="G27" s="220">
        <f>SUM(G7:G26)</f>
        <v>0</v>
      </c>
      <c r="H27" s="221"/>
      <c r="I27" s="222"/>
      <c r="J27" s="221"/>
      <c r="K27" s="222">
        <f>SUM(K7:K26)</f>
        <v>0</v>
      </c>
    </row>
    <row r="28" spans="1:11" ht="12.75">
      <c r="A28" s="202" t="s">
        <v>69</v>
      </c>
      <c r="B28" s="203" t="s">
        <v>383</v>
      </c>
      <c r="C28" s="204" t="s">
        <v>384</v>
      </c>
      <c r="D28" s="205"/>
      <c r="E28" s="206"/>
      <c r="F28" s="206"/>
      <c r="G28" s="207"/>
      <c r="H28" s="208"/>
      <c r="I28" s="208"/>
      <c r="J28" s="208"/>
      <c r="K28" s="208"/>
    </row>
    <row r="29" spans="1:11" ht="12.75">
      <c r="A29" s="205">
        <v>20</v>
      </c>
      <c r="B29" s="210"/>
      <c r="C29" s="211" t="s">
        <v>385</v>
      </c>
      <c r="D29" s="212" t="s">
        <v>82</v>
      </c>
      <c r="E29" s="213">
        <v>60</v>
      </c>
      <c r="F29" s="213"/>
      <c r="G29" s="214">
        <f>CEILING(E29*F29,1)</f>
        <v>0</v>
      </c>
      <c r="H29" s="215"/>
      <c r="I29" s="215"/>
      <c r="J29" s="215">
        <v>0</v>
      </c>
      <c r="K29" s="215">
        <f>E29*J29</f>
        <v>0</v>
      </c>
    </row>
    <row r="30" spans="1:11" ht="12.75">
      <c r="A30" s="205">
        <v>21</v>
      </c>
      <c r="B30" s="210"/>
      <c r="C30" s="211" t="s">
        <v>386</v>
      </c>
      <c r="D30" s="212" t="s">
        <v>82</v>
      </c>
      <c r="E30" s="213">
        <v>8</v>
      </c>
      <c r="F30" s="213"/>
      <c r="G30" s="214">
        <f aca="true" t="shared" si="1" ref="G30:G47">CEILING(E30*F30,1)</f>
        <v>0</v>
      </c>
      <c r="H30" s="215"/>
      <c r="I30" s="215"/>
      <c r="J30" s="215"/>
      <c r="K30" s="215"/>
    </row>
    <row r="31" spans="1:11" ht="12.75">
      <c r="A31" s="205">
        <v>22</v>
      </c>
      <c r="B31" s="210"/>
      <c r="C31" s="211" t="s">
        <v>387</v>
      </c>
      <c r="D31" s="212" t="s">
        <v>82</v>
      </c>
      <c r="E31" s="213">
        <v>68</v>
      </c>
      <c r="F31" s="213"/>
      <c r="G31" s="214">
        <f t="shared" si="1"/>
        <v>0</v>
      </c>
      <c r="H31" s="215"/>
      <c r="I31" s="215"/>
      <c r="J31" s="215"/>
      <c r="K31" s="215"/>
    </row>
    <row r="32" spans="1:11" ht="12.75">
      <c r="A32" s="205">
        <v>23</v>
      </c>
      <c r="B32" s="210"/>
      <c r="C32" s="211" t="s">
        <v>388</v>
      </c>
      <c r="D32" s="212" t="s">
        <v>70</v>
      </c>
      <c r="E32" s="213">
        <v>9</v>
      </c>
      <c r="F32" s="213"/>
      <c r="G32" s="214">
        <f t="shared" si="1"/>
        <v>0</v>
      </c>
      <c r="H32" s="215"/>
      <c r="I32" s="215"/>
      <c r="J32" s="215"/>
      <c r="K32" s="215"/>
    </row>
    <row r="33" spans="1:11" ht="12.75">
      <c r="A33" s="205">
        <v>24</v>
      </c>
      <c r="B33" s="210"/>
      <c r="C33" s="211" t="s">
        <v>389</v>
      </c>
      <c r="D33" s="212" t="s">
        <v>70</v>
      </c>
      <c r="E33" s="213">
        <v>1</v>
      </c>
      <c r="F33" s="213"/>
      <c r="G33" s="214">
        <f t="shared" si="1"/>
        <v>0</v>
      </c>
      <c r="H33" s="215"/>
      <c r="I33" s="215"/>
      <c r="J33" s="215"/>
      <c r="K33" s="215"/>
    </row>
    <row r="34" spans="1:11" ht="12.75">
      <c r="A34" s="205">
        <v>25</v>
      </c>
      <c r="B34" s="210"/>
      <c r="C34" s="211" t="s">
        <v>390</v>
      </c>
      <c r="D34" s="212" t="s">
        <v>70</v>
      </c>
      <c r="E34" s="213">
        <v>2</v>
      </c>
      <c r="F34" s="213"/>
      <c r="G34" s="214">
        <f t="shared" si="1"/>
        <v>0</v>
      </c>
      <c r="H34" s="215"/>
      <c r="I34" s="215"/>
      <c r="J34" s="215"/>
      <c r="K34" s="215"/>
    </row>
    <row r="35" spans="1:11" ht="12.75">
      <c r="A35" s="205">
        <v>26</v>
      </c>
      <c r="B35" s="210"/>
      <c r="C35" s="211" t="s">
        <v>391</v>
      </c>
      <c r="D35" s="212" t="s">
        <v>70</v>
      </c>
      <c r="E35" s="213">
        <v>4</v>
      </c>
      <c r="F35" s="213"/>
      <c r="G35" s="214">
        <f t="shared" si="1"/>
        <v>0</v>
      </c>
      <c r="H35" s="215"/>
      <c r="I35" s="215"/>
      <c r="J35" s="215"/>
      <c r="K35" s="215"/>
    </row>
    <row r="36" spans="1:11" ht="12.75">
      <c r="A36" s="205">
        <v>27</v>
      </c>
      <c r="B36" s="210"/>
      <c r="C36" s="211" t="s">
        <v>392</v>
      </c>
      <c r="D36" s="212" t="s">
        <v>70</v>
      </c>
      <c r="E36" s="213">
        <v>1</v>
      </c>
      <c r="F36" s="213"/>
      <c r="G36" s="214">
        <f t="shared" si="1"/>
        <v>0</v>
      </c>
      <c r="H36" s="215"/>
      <c r="I36" s="215"/>
      <c r="J36" s="215"/>
      <c r="K36" s="215"/>
    </row>
    <row r="37" spans="1:11" ht="12.75">
      <c r="A37" s="205">
        <v>28</v>
      </c>
      <c r="B37" s="210"/>
      <c r="C37" s="211" t="s">
        <v>393</v>
      </c>
      <c r="D37" s="212" t="s">
        <v>70</v>
      </c>
      <c r="E37" s="213">
        <v>1</v>
      </c>
      <c r="F37" s="213"/>
      <c r="G37" s="214">
        <f t="shared" si="1"/>
        <v>0</v>
      </c>
      <c r="H37" s="215"/>
      <c r="I37" s="215"/>
      <c r="J37" s="215"/>
      <c r="K37" s="215"/>
    </row>
    <row r="38" spans="1:11" ht="12.75">
      <c r="A38" s="205">
        <v>29</v>
      </c>
      <c r="B38" s="210"/>
      <c r="C38" s="211" t="s">
        <v>394</v>
      </c>
      <c r="D38" s="212" t="s">
        <v>70</v>
      </c>
      <c r="E38" s="213">
        <v>1</v>
      </c>
      <c r="F38" s="213"/>
      <c r="G38" s="214">
        <f t="shared" si="1"/>
        <v>0</v>
      </c>
      <c r="H38" s="215"/>
      <c r="I38" s="215"/>
      <c r="J38" s="215"/>
      <c r="K38" s="215"/>
    </row>
    <row r="39" spans="1:11" ht="12.75">
      <c r="A39" s="205">
        <v>30</v>
      </c>
      <c r="B39" s="210"/>
      <c r="C39" s="211" t="s">
        <v>395</v>
      </c>
      <c r="D39" s="212" t="s">
        <v>70</v>
      </c>
      <c r="E39" s="213">
        <v>9</v>
      </c>
      <c r="F39" s="213"/>
      <c r="G39" s="214">
        <f t="shared" si="1"/>
        <v>0</v>
      </c>
      <c r="H39" s="215"/>
      <c r="I39" s="215"/>
      <c r="J39" s="215"/>
      <c r="K39" s="215"/>
    </row>
    <row r="40" spans="1:11" ht="12.75">
      <c r="A40" s="205">
        <v>31</v>
      </c>
      <c r="B40" s="210"/>
      <c r="C40" s="211" t="s">
        <v>396</v>
      </c>
      <c r="D40" s="212" t="s">
        <v>70</v>
      </c>
      <c r="E40" s="213">
        <v>1</v>
      </c>
      <c r="F40" s="213"/>
      <c r="G40" s="214">
        <f t="shared" si="1"/>
        <v>0</v>
      </c>
      <c r="H40" s="215"/>
      <c r="I40" s="215"/>
      <c r="J40" s="215"/>
      <c r="K40" s="215"/>
    </row>
    <row r="41" spans="1:11" ht="12.75">
      <c r="A41" s="205">
        <v>32</v>
      </c>
      <c r="B41" s="210"/>
      <c r="C41" s="211" t="s">
        <v>397</v>
      </c>
      <c r="D41" s="212" t="s">
        <v>378</v>
      </c>
      <c r="E41" s="213">
        <v>1</v>
      </c>
      <c r="F41" s="213"/>
      <c r="G41" s="214">
        <f t="shared" si="1"/>
        <v>0</v>
      </c>
      <c r="H41" s="215"/>
      <c r="I41" s="215"/>
      <c r="J41" s="215"/>
      <c r="K41" s="215"/>
    </row>
    <row r="42" spans="1:11" ht="12.75">
      <c r="A42" s="205">
        <v>33</v>
      </c>
      <c r="B42" s="210"/>
      <c r="C42" s="211" t="s">
        <v>398</v>
      </c>
      <c r="D42" s="212" t="s">
        <v>70</v>
      </c>
      <c r="E42" s="213">
        <v>4</v>
      </c>
      <c r="F42" s="213"/>
      <c r="G42" s="214">
        <f t="shared" si="1"/>
        <v>0</v>
      </c>
      <c r="H42" s="215"/>
      <c r="I42" s="215"/>
      <c r="J42" s="215"/>
      <c r="K42" s="215"/>
    </row>
    <row r="43" spans="1:11" ht="12.75">
      <c r="A43" s="205">
        <v>34</v>
      </c>
      <c r="B43" s="210"/>
      <c r="C43" s="211" t="s">
        <v>377</v>
      </c>
      <c r="D43" s="212" t="s">
        <v>378</v>
      </c>
      <c r="E43" s="213">
        <v>1</v>
      </c>
      <c r="F43" s="213"/>
      <c r="G43" s="214">
        <f t="shared" si="1"/>
        <v>0</v>
      </c>
      <c r="H43" s="215"/>
      <c r="I43" s="215"/>
      <c r="J43" s="215"/>
      <c r="K43" s="215"/>
    </row>
    <row r="44" spans="1:11" ht="12.75">
      <c r="A44" s="205">
        <v>35</v>
      </c>
      <c r="B44" s="210"/>
      <c r="C44" s="211" t="s">
        <v>399</v>
      </c>
      <c r="D44" s="212" t="s">
        <v>82</v>
      </c>
      <c r="E44" s="213">
        <v>68</v>
      </c>
      <c r="F44" s="213"/>
      <c r="G44" s="214">
        <f t="shared" si="1"/>
        <v>0</v>
      </c>
      <c r="H44" s="215"/>
      <c r="I44" s="215"/>
      <c r="J44" s="215"/>
      <c r="K44" s="215"/>
    </row>
    <row r="45" spans="1:11" ht="12.75">
      <c r="A45" s="205">
        <v>36</v>
      </c>
      <c r="B45" s="210"/>
      <c r="C45" s="211" t="s">
        <v>400</v>
      </c>
      <c r="D45" s="212" t="s">
        <v>82</v>
      </c>
      <c r="E45" s="213">
        <v>68</v>
      </c>
      <c r="F45" s="213"/>
      <c r="G45" s="214">
        <f t="shared" si="1"/>
        <v>0</v>
      </c>
      <c r="H45" s="215"/>
      <c r="I45" s="215"/>
      <c r="J45" s="215"/>
      <c r="K45" s="215"/>
    </row>
    <row r="46" spans="1:11" ht="12.75">
      <c r="A46" s="205">
        <v>37</v>
      </c>
      <c r="B46" s="210"/>
      <c r="C46" s="211" t="s">
        <v>401</v>
      </c>
      <c r="D46" s="212" t="s">
        <v>82</v>
      </c>
      <c r="E46" s="213">
        <v>68</v>
      </c>
      <c r="F46" s="213"/>
      <c r="G46" s="214">
        <f t="shared" si="1"/>
        <v>0</v>
      </c>
      <c r="H46" s="215"/>
      <c r="I46" s="215"/>
      <c r="J46" s="215"/>
      <c r="K46" s="215"/>
    </row>
    <row r="47" spans="1:11" ht="12.75">
      <c r="A47" s="205">
        <v>38</v>
      </c>
      <c r="B47" s="210"/>
      <c r="C47" s="211" t="s">
        <v>382</v>
      </c>
      <c r="D47" s="212" t="s">
        <v>378</v>
      </c>
      <c r="E47" s="213">
        <v>1</v>
      </c>
      <c r="F47" s="213"/>
      <c r="G47" s="214">
        <f t="shared" si="1"/>
        <v>0</v>
      </c>
      <c r="H47" s="215"/>
      <c r="I47" s="215"/>
      <c r="J47" s="215"/>
      <c r="K47" s="215"/>
    </row>
    <row r="48" spans="1:11" ht="12.75">
      <c r="A48" s="216"/>
      <c r="B48" s="217" t="s">
        <v>71</v>
      </c>
      <c r="C48" s="218" t="str">
        <f>CONCATENATE(B28," ",C28)</f>
        <v>722 Vnitřní vodovod</v>
      </c>
      <c r="D48" s="216"/>
      <c r="E48" s="219"/>
      <c r="F48" s="219"/>
      <c r="G48" s="220">
        <f>SUM(G28:G47)</f>
        <v>0</v>
      </c>
      <c r="H48" s="221"/>
      <c r="I48" s="222"/>
      <c r="J48" s="221"/>
      <c r="K48" s="222">
        <f>SUM(K28:K47)</f>
        <v>0</v>
      </c>
    </row>
    <row r="49" spans="1:11" ht="12.75">
      <c r="A49" s="202" t="s">
        <v>69</v>
      </c>
      <c r="B49" s="203" t="s">
        <v>402</v>
      </c>
      <c r="C49" s="204" t="s">
        <v>403</v>
      </c>
      <c r="D49" s="205"/>
      <c r="E49" s="206"/>
      <c r="F49" s="206"/>
      <c r="G49" s="207"/>
      <c r="H49" s="208"/>
      <c r="I49" s="208"/>
      <c r="J49" s="208"/>
      <c r="K49" s="208"/>
    </row>
    <row r="50" spans="1:11" ht="12.75">
      <c r="A50" s="205">
        <v>39</v>
      </c>
      <c r="B50" s="210"/>
      <c r="C50" s="211" t="s">
        <v>404</v>
      </c>
      <c r="D50" s="212" t="s">
        <v>70</v>
      </c>
      <c r="E50" s="213">
        <v>2</v>
      </c>
      <c r="F50" s="213"/>
      <c r="G50" s="214">
        <f aca="true" t="shared" si="2" ref="G50:G57">CEILING(E50*F50,1)</f>
        <v>0</v>
      </c>
      <c r="H50" s="215"/>
      <c r="I50" s="215"/>
      <c r="J50" s="215">
        <v>0</v>
      </c>
      <c r="K50" s="215">
        <f aca="true" t="shared" si="3" ref="K50:K57">E50*J50</f>
        <v>0</v>
      </c>
    </row>
    <row r="51" spans="1:11" ht="12.75">
      <c r="A51" s="205">
        <v>40</v>
      </c>
      <c r="B51" s="210"/>
      <c r="C51" s="211" t="s">
        <v>405</v>
      </c>
      <c r="D51" s="212" t="s">
        <v>70</v>
      </c>
      <c r="E51" s="213">
        <v>4</v>
      </c>
      <c r="F51" s="213"/>
      <c r="G51" s="214">
        <f t="shared" si="2"/>
        <v>0</v>
      </c>
      <c r="H51" s="215"/>
      <c r="I51" s="215"/>
      <c r="J51" s="215">
        <v>0</v>
      </c>
      <c r="K51" s="215">
        <f t="shared" si="3"/>
        <v>0</v>
      </c>
    </row>
    <row r="52" spans="1:11" ht="12.75">
      <c r="A52" s="205">
        <v>41</v>
      </c>
      <c r="B52" s="210"/>
      <c r="C52" s="211" t="s">
        <v>406</v>
      </c>
      <c r="D52" s="212" t="s">
        <v>70</v>
      </c>
      <c r="E52" s="213">
        <v>1</v>
      </c>
      <c r="F52" s="213"/>
      <c r="G52" s="214">
        <f t="shared" si="2"/>
        <v>0</v>
      </c>
      <c r="H52" s="215"/>
      <c r="I52" s="215"/>
      <c r="J52" s="215"/>
      <c r="K52" s="215"/>
    </row>
    <row r="53" spans="1:11" ht="12.75">
      <c r="A53" s="205">
        <v>42</v>
      </c>
      <c r="B53" s="210"/>
      <c r="C53" s="211" t="s">
        <v>407</v>
      </c>
      <c r="D53" s="212" t="s">
        <v>70</v>
      </c>
      <c r="E53" s="213">
        <v>1</v>
      </c>
      <c r="F53" s="213"/>
      <c r="G53" s="214">
        <f t="shared" si="2"/>
        <v>0</v>
      </c>
      <c r="H53" s="215"/>
      <c r="I53" s="215"/>
      <c r="J53" s="215"/>
      <c r="K53" s="215"/>
    </row>
    <row r="54" spans="1:11" ht="12.75">
      <c r="A54" s="205">
        <v>43</v>
      </c>
      <c r="B54" s="210"/>
      <c r="C54" s="211" t="s">
        <v>408</v>
      </c>
      <c r="D54" s="212" t="s">
        <v>70</v>
      </c>
      <c r="E54" s="213">
        <v>4</v>
      </c>
      <c r="F54" s="213"/>
      <c r="G54" s="214">
        <f t="shared" si="2"/>
        <v>0</v>
      </c>
      <c r="H54" s="215"/>
      <c r="I54" s="215"/>
      <c r="J54" s="215"/>
      <c r="K54" s="215"/>
    </row>
    <row r="55" spans="1:11" ht="12.75">
      <c r="A55" s="205">
        <v>44</v>
      </c>
      <c r="B55" s="210"/>
      <c r="C55" s="211" t="s">
        <v>409</v>
      </c>
      <c r="D55" s="212" t="s">
        <v>70</v>
      </c>
      <c r="E55" s="213">
        <v>1</v>
      </c>
      <c r="F55" s="213"/>
      <c r="G55" s="214">
        <f t="shared" si="2"/>
        <v>0</v>
      </c>
      <c r="H55" s="215"/>
      <c r="I55" s="215"/>
      <c r="J55" s="215"/>
      <c r="K55" s="215"/>
    </row>
    <row r="56" spans="1:11" ht="12.75">
      <c r="A56" s="205">
        <v>45</v>
      </c>
      <c r="B56" s="210"/>
      <c r="C56" s="211" t="s">
        <v>410</v>
      </c>
      <c r="D56" s="212" t="s">
        <v>70</v>
      </c>
      <c r="E56" s="213">
        <v>1</v>
      </c>
      <c r="F56" s="213"/>
      <c r="G56" s="214">
        <f t="shared" si="2"/>
        <v>0</v>
      </c>
      <c r="H56" s="215"/>
      <c r="I56" s="215"/>
      <c r="J56" s="215">
        <v>0</v>
      </c>
      <c r="K56" s="215">
        <f t="shared" si="3"/>
        <v>0</v>
      </c>
    </row>
    <row r="57" spans="1:11" ht="12.75">
      <c r="A57" s="205">
        <v>46</v>
      </c>
      <c r="B57" s="210"/>
      <c r="C57" s="211" t="s">
        <v>411</v>
      </c>
      <c r="D57" s="212" t="s">
        <v>70</v>
      </c>
      <c r="E57" s="213">
        <v>14</v>
      </c>
      <c r="F57" s="213"/>
      <c r="G57" s="214">
        <f t="shared" si="2"/>
        <v>0</v>
      </c>
      <c r="H57" s="215"/>
      <c r="I57" s="215"/>
      <c r="J57" s="215">
        <v>0</v>
      </c>
      <c r="K57" s="215">
        <f t="shared" si="3"/>
        <v>0</v>
      </c>
    </row>
    <row r="58" spans="1:11" ht="12.75">
      <c r="A58" s="216"/>
      <c r="B58" s="217" t="s">
        <v>71</v>
      </c>
      <c r="C58" s="218" t="str">
        <f>CONCATENATE(B49," ",C49)</f>
        <v>725 Zařizovací předměty</v>
      </c>
      <c r="D58" s="216"/>
      <c r="E58" s="219"/>
      <c r="F58" s="219"/>
      <c r="G58" s="220">
        <f>SUM(G49:G57)</f>
        <v>0</v>
      </c>
      <c r="H58" s="221"/>
      <c r="I58" s="222"/>
      <c r="J58" s="221"/>
      <c r="K58" s="222">
        <f>SUM(K49:K57)</f>
        <v>0</v>
      </c>
    </row>
    <row r="60" spans="3:7" ht="12.75">
      <c r="C60" s="223" t="s">
        <v>412</v>
      </c>
      <c r="G60" s="225">
        <f>G58+G48+G27</f>
        <v>0</v>
      </c>
    </row>
  </sheetData>
  <sheetProtection/>
  <mergeCells count="4">
    <mergeCell ref="A1:I1"/>
    <mergeCell ref="A3:B3"/>
    <mergeCell ref="A4:B4"/>
    <mergeCell ref="G4:I4"/>
  </mergeCells>
  <printOptions/>
  <pageMargins left="0.5905511811023623" right="0.3937007874015748" top="0.7874015748031497" bottom="0.7874015748031497" header="0.31496062992125984" footer="0.31496062992125984"/>
  <pageSetup horizontalDpi="300" verticalDpi="300" orientation="landscape" paperSize="9" scale="80" r:id="rId1"/>
  <headerFooter alignWithMargins="0">
    <oddFooter>&amp;CStránka &amp;P z &amp;N</oddFooter>
  </headerFooter>
  <rowBreaks count="1" manualBreakCount="1">
    <brk id="27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showGridLines="0" showZeros="0" zoomScale="85" zoomScaleNormal="85" zoomScalePageLayoutView="0" workbookViewId="0" topLeftCell="A1">
      <selection activeCell="C3" sqref="C3"/>
    </sheetView>
  </sheetViews>
  <sheetFormatPr defaultColWidth="9.00390625" defaultRowHeight="12.75"/>
  <cols>
    <col min="1" max="1" width="4.375" style="180" customWidth="1"/>
    <col min="2" max="2" width="12.375" style="180" customWidth="1"/>
    <col min="3" max="3" width="47.625" style="180" customWidth="1"/>
    <col min="4" max="4" width="5.625" style="180" customWidth="1"/>
    <col min="5" max="5" width="10.00390625" style="224" customWidth="1"/>
    <col min="6" max="6" width="11.25390625" style="180" customWidth="1"/>
    <col min="7" max="7" width="16.125" style="180" customWidth="1"/>
    <col min="8" max="8" width="13.125" style="180" customWidth="1"/>
    <col min="9" max="9" width="14.625" style="180" customWidth="1"/>
    <col min="10" max="10" width="10.75390625" style="180" customWidth="1"/>
    <col min="11" max="11" width="12.375" style="180" customWidth="1"/>
    <col min="12" max="16384" width="9.125" style="180" customWidth="1"/>
  </cols>
  <sheetData>
    <row r="1" spans="1:9" ht="15">
      <c r="A1" s="256" t="s">
        <v>57</v>
      </c>
      <c r="B1" s="256"/>
      <c r="C1" s="256"/>
      <c r="D1" s="256"/>
      <c r="E1" s="256"/>
      <c r="F1" s="256"/>
      <c r="G1" s="256"/>
      <c r="H1" s="256"/>
      <c r="I1" s="256"/>
    </row>
    <row r="2" spans="2:7" ht="13.5" thickBot="1">
      <c r="B2" s="181"/>
      <c r="C2" s="182"/>
      <c r="D2" s="182"/>
      <c r="E2" s="183"/>
      <c r="F2" s="182"/>
      <c r="G2" s="182"/>
    </row>
    <row r="3" spans="1:9" ht="13.5" thickTop="1">
      <c r="A3" s="257" t="s">
        <v>5</v>
      </c>
      <c r="B3" s="258"/>
      <c r="C3" s="184" t="s">
        <v>514</v>
      </c>
      <c r="D3" s="185"/>
      <c r="E3" s="186"/>
      <c r="F3" s="185"/>
      <c r="G3" s="187"/>
      <c r="H3" s="188"/>
      <c r="I3" s="189"/>
    </row>
    <row r="4" spans="1:9" ht="13.5" thickBot="1">
      <c r="A4" s="259" t="s">
        <v>1</v>
      </c>
      <c r="B4" s="260"/>
      <c r="C4" s="190" t="s">
        <v>423</v>
      </c>
      <c r="D4" s="191"/>
      <c r="E4" s="192"/>
      <c r="F4" s="191"/>
      <c r="G4" s="261"/>
      <c r="H4" s="261"/>
      <c r="I4" s="262"/>
    </row>
    <row r="5" spans="1:9" ht="13.5" thickTop="1">
      <c r="A5" s="193"/>
      <c r="B5" s="194"/>
      <c r="C5" s="194"/>
      <c r="D5" s="194"/>
      <c r="E5" s="195"/>
      <c r="F5" s="194"/>
      <c r="G5" s="196"/>
      <c r="H5" s="194"/>
      <c r="I5" s="194"/>
    </row>
    <row r="6" spans="1:11" ht="12.75">
      <c r="A6" s="197" t="s">
        <v>58</v>
      </c>
      <c r="B6" s="198" t="s">
        <v>59</v>
      </c>
      <c r="C6" s="198" t="s">
        <v>60</v>
      </c>
      <c r="D6" s="198" t="s">
        <v>61</v>
      </c>
      <c r="E6" s="199" t="s">
        <v>62</v>
      </c>
      <c r="F6" s="198" t="s">
        <v>63</v>
      </c>
      <c r="G6" s="200" t="s">
        <v>64</v>
      </c>
      <c r="H6" s="201" t="s">
        <v>65</v>
      </c>
      <c r="I6" s="201" t="s">
        <v>66</v>
      </c>
      <c r="J6" s="201" t="s">
        <v>67</v>
      </c>
      <c r="K6" s="201" t="s">
        <v>68</v>
      </c>
    </row>
    <row r="7" spans="1:11" s="209" customFormat="1" ht="12.75">
      <c r="A7" s="202" t="s">
        <v>69</v>
      </c>
      <c r="B7" s="203" t="s">
        <v>161</v>
      </c>
      <c r="C7" s="204" t="s">
        <v>162</v>
      </c>
      <c r="D7" s="205"/>
      <c r="E7" s="206"/>
      <c r="F7" s="206"/>
      <c r="G7" s="207"/>
      <c r="H7" s="208"/>
      <c r="I7" s="208"/>
      <c r="J7" s="208"/>
      <c r="K7" s="208"/>
    </row>
    <row r="8" spans="1:11" s="209" customFormat="1" ht="12.75">
      <c r="A8" s="205">
        <v>1</v>
      </c>
      <c r="B8" s="210"/>
      <c r="C8" s="211" t="s">
        <v>422</v>
      </c>
      <c r="D8" s="212" t="s">
        <v>82</v>
      </c>
      <c r="E8" s="213">
        <v>10</v>
      </c>
      <c r="F8" s="213"/>
      <c r="G8" s="214">
        <f aca="true" t="shared" si="0" ref="G8:G20">CEILING(E8*F8,1)</f>
        <v>0</v>
      </c>
      <c r="H8" s="215"/>
      <c r="I8" s="215"/>
      <c r="J8" s="215">
        <v>0</v>
      </c>
      <c r="K8" s="215">
        <f>E8*J8</f>
        <v>0</v>
      </c>
    </row>
    <row r="9" spans="1:11" s="209" customFormat="1" ht="12.75">
      <c r="A9" s="205">
        <v>2</v>
      </c>
      <c r="B9" s="210"/>
      <c r="C9" s="211" t="s">
        <v>421</v>
      </c>
      <c r="D9" s="212" t="s">
        <v>70</v>
      </c>
      <c r="E9" s="213">
        <v>14</v>
      </c>
      <c r="F9" s="213"/>
      <c r="G9" s="214">
        <f t="shared" si="0"/>
        <v>0</v>
      </c>
      <c r="H9" s="215"/>
      <c r="I9" s="215"/>
      <c r="J9" s="215">
        <v>0</v>
      </c>
      <c r="K9" s="215">
        <f>E9*J9</f>
        <v>0</v>
      </c>
    </row>
    <row r="10" spans="1:11" s="209" customFormat="1" ht="38.25">
      <c r="A10" s="205">
        <v>3</v>
      </c>
      <c r="B10" s="210"/>
      <c r="C10" s="211" t="s">
        <v>420</v>
      </c>
      <c r="D10" s="212" t="s">
        <v>70</v>
      </c>
      <c r="E10" s="213">
        <v>1</v>
      </c>
      <c r="F10" s="213"/>
      <c r="G10" s="214">
        <f t="shared" si="0"/>
        <v>0</v>
      </c>
      <c r="H10" s="215"/>
      <c r="I10" s="215"/>
      <c r="J10" s="215"/>
      <c r="K10" s="215"/>
    </row>
    <row r="11" spans="1:11" s="209" customFormat="1" ht="12.75">
      <c r="A11" s="205">
        <v>4</v>
      </c>
      <c r="B11" s="210"/>
      <c r="C11" s="211" t="s">
        <v>419</v>
      </c>
      <c r="D11" s="212" t="s">
        <v>70</v>
      </c>
      <c r="E11" s="213">
        <v>1</v>
      </c>
      <c r="F11" s="213"/>
      <c r="G11" s="214">
        <f t="shared" si="0"/>
        <v>0</v>
      </c>
      <c r="H11" s="215"/>
      <c r="I11" s="215"/>
      <c r="J11" s="215"/>
      <c r="K11" s="215"/>
    </row>
    <row r="12" spans="1:11" s="209" customFormat="1" ht="12.75">
      <c r="A12" s="205">
        <v>5</v>
      </c>
      <c r="B12" s="210"/>
      <c r="C12" s="211" t="s">
        <v>399</v>
      </c>
      <c r="D12" s="212" t="s">
        <v>82</v>
      </c>
      <c r="E12" s="213">
        <v>45</v>
      </c>
      <c r="F12" s="213"/>
      <c r="G12" s="214">
        <f t="shared" si="0"/>
        <v>0</v>
      </c>
      <c r="H12" s="215"/>
      <c r="I12" s="215"/>
      <c r="J12" s="215"/>
      <c r="K12" s="215"/>
    </row>
    <row r="13" spans="1:11" s="209" customFormat="1" ht="12.75">
      <c r="A13" s="205">
        <v>6</v>
      </c>
      <c r="B13" s="210"/>
      <c r="C13" s="211" t="s">
        <v>381</v>
      </c>
      <c r="D13" s="212" t="s">
        <v>82</v>
      </c>
      <c r="E13" s="213">
        <v>45</v>
      </c>
      <c r="F13" s="213"/>
      <c r="G13" s="214">
        <f t="shared" si="0"/>
        <v>0</v>
      </c>
      <c r="H13" s="215"/>
      <c r="I13" s="215"/>
      <c r="J13" s="215"/>
      <c r="K13" s="215"/>
    </row>
    <row r="14" spans="1:11" s="209" customFormat="1" ht="12.75">
      <c r="A14" s="205">
        <v>7</v>
      </c>
      <c r="B14" s="210"/>
      <c r="C14" s="211" t="s">
        <v>418</v>
      </c>
      <c r="D14" s="212" t="s">
        <v>70</v>
      </c>
      <c r="E14" s="213">
        <v>13</v>
      </c>
      <c r="F14" s="213"/>
      <c r="G14" s="214">
        <f t="shared" si="0"/>
        <v>0</v>
      </c>
      <c r="H14" s="215"/>
      <c r="I14" s="215"/>
      <c r="J14" s="215"/>
      <c r="K14" s="215"/>
    </row>
    <row r="15" spans="1:11" s="209" customFormat="1" ht="12.75">
      <c r="A15" s="205">
        <v>8</v>
      </c>
      <c r="B15" s="210"/>
      <c r="C15" s="211" t="s">
        <v>417</v>
      </c>
      <c r="D15" s="212" t="s">
        <v>70</v>
      </c>
      <c r="E15" s="213">
        <v>13</v>
      </c>
      <c r="F15" s="213"/>
      <c r="G15" s="214">
        <f t="shared" si="0"/>
        <v>0</v>
      </c>
      <c r="H15" s="215"/>
      <c r="I15" s="215"/>
      <c r="J15" s="215"/>
      <c r="K15" s="215"/>
    </row>
    <row r="16" spans="1:11" s="209" customFormat="1" ht="12.75">
      <c r="A16" s="205">
        <v>9</v>
      </c>
      <c r="B16" s="210"/>
      <c r="C16" s="211" t="s">
        <v>416</v>
      </c>
      <c r="D16" s="212" t="s">
        <v>70</v>
      </c>
      <c r="E16" s="213">
        <v>14</v>
      </c>
      <c r="F16" s="213"/>
      <c r="G16" s="214">
        <f t="shared" si="0"/>
        <v>0</v>
      </c>
      <c r="H16" s="215"/>
      <c r="I16" s="215"/>
      <c r="J16" s="215"/>
      <c r="K16" s="215"/>
    </row>
    <row r="17" spans="1:11" s="209" customFormat="1" ht="12.75">
      <c r="A17" s="205">
        <v>10</v>
      </c>
      <c r="B17" s="210"/>
      <c r="C17" s="211" t="s">
        <v>415</v>
      </c>
      <c r="D17" s="212" t="s">
        <v>70</v>
      </c>
      <c r="E17" s="213">
        <v>2</v>
      </c>
      <c r="F17" s="213"/>
      <c r="G17" s="214">
        <f t="shared" si="0"/>
        <v>0</v>
      </c>
      <c r="H17" s="215"/>
      <c r="I17" s="215"/>
      <c r="J17" s="215"/>
      <c r="K17" s="215"/>
    </row>
    <row r="18" spans="1:11" s="209" customFormat="1" ht="12.75">
      <c r="A18" s="205">
        <v>11</v>
      </c>
      <c r="B18" s="210"/>
      <c r="C18" s="211" t="s">
        <v>414</v>
      </c>
      <c r="D18" s="212" t="s">
        <v>70</v>
      </c>
      <c r="E18" s="213">
        <v>1</v>
      </c>
      <c r="F18" s="213"/>
      <c r="G18" s="214">
        <f t="shared" si="0"/>
        <v>0</v>
      </c>
      <c r="H18" s="215"/>
      <c r="I18" s="215"/>
      <c r="J18" s="215"/>
      <c r="K18" s="215"/>
    </row>
    <row r="19" spans="1:11" s="209" customFormat="1" ht="12.75">
      <c r="A19" s="205">
        <v>12</v>
      </c>
      <c r="B19" s="210"/>
      <c r="C19" s="211" t="s">
        <v>413</v>
      </c>
      <c r="D19" s="212" t="s">
        <v>70</v>
      </c>
      <c r="E19" s="213">
        <v>1</v>
      </c>
      <c r="F19" s="213"/>
      <c r="G19" s="214">
        <f t="shared" si="0"/>
        <v>0</v>
      </c>
      <c r="H19" s="215"/>
      <c r="I19" s="215"/>
      <c r="J19" s="215"/>
      <c r="K19" s="215"/>
    </row>
    <row r="20" spans="1:11" s="209" customFormat="1" ht="12.75">
      <c r="A20" s="205">
        <v>13</v>
      </c>
      <c r="B20" s="210"/>
      <c r="C20" s="211" t="s">
        <v>382</v>
      </c>
      <c r="D20" s="212" t="s">
        <v>84</v>
      </c>
      <c r="E20" s="213">
        <v>0.5</v>
      </c>
      <c r="F20" s="213"/>
      <c r="G20" s="214">
        <f t="shared" si="0"/>
        <v>0</v>
      </c>
      <c r="H20" s="215"/>
      <c r="I20" s="215"/>
      <c r="J20" s="215"/>
      <c r="K20" s="215"/>
    </row>
    <row r="21" spans="1:11" s="209" customFormat="1" ht="12.75">
      <c r="A21" s="216"/>
      <c r="B21" s="217" t="s">
        <v>71</v>
      </c>
      <c r="C21" s="218" t="str">
        <f>CONCATENATE(B7," ",C7)</f>
        <v>730 Ústřední vytápění</v>
      </c>
      <c r="D21" s="216"/>
      <c r="E21" s="219"/>
      <c r="F21" s="219"/>
      <c r="G21" s="220">
        <f>SUM(G7:G20)</f>
        <v>0</v>
      </c>
      <c r="H21" s="221"/>
      <c r="I21" s="222"/>
      <c r="J21" s="221"/>
      <c r="K21" s="222">
        <f>SUM(K7:K20)</f>
        <v>0</v>
      </c>
    </row>
  </sheetData>
  <sheetProtection/>
  <mergeCells count="4">
    <mergeCell ref="A1:I1"/>
    <mergeCell ref="A3:B3"/>
    <mergeCell ref="A4:B4"/>
    <mergeCell ref="G4:I4"/>
  </mergeCells>
  <printOptions/>
  <pageMargins left="0.5905511811023623" right="0.3937007874015748" top="0.7874015748031497" bottom="0.7874015748031497" header="0.31496062992125984" footer="0.31496062992125984"/>
  <pageSetup horizontalDpi="300" verticalDpi="300" orientation="landscape" paperSize="9" scale="80" r:id="rId1"/>
  <headerFooter alignWithMargins="0">
    <oddFooter>&amp;CStránka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93"/>
  <sheetViews>
    <sheetView showGridLines="0" showZeros="0" zoomScale="85" zoomScaleNormal="85" zoomScalePageLayoutView="0" workbookViewId="0" topLeftCell="A1">
      <selection activeCell="C3" sqref="C3"/>
    </sheetView>
  </sheetViews>
  <sheetFormatPr defaultColWidth="9.00390625" defaultRowHeight="12.75"/>
  <cols>
    <col min="1" max="1" width="4.375" style="180" customWidth="1"/>
    <col min="2" max="2" width="12.375" style="180" customWidth="1"/>
    <col min="3" max="3" width="47.625" style="180" customWidth="1"/>
    <col min="4" max="4" width="5.625" style="180" customWidth="1"/>
    <col min="5" max="5" width="10.00390625" style="224" customWidth="1"/>
    <col min="6" max="6" width="11.25390625" style="180" customWidth="1"/>
    <col min="7" max="7" width="16.125" style="180" customWidth="1"/>
    <col min="8" max="8" width="13.125" style="180" customWidth="1"/>
    <col min="9" max="9" width="14.625" style="180" customWidth="1"/>
    <col min="10" max="10" width="10.75390625" style="180" customWidth="1"/>
    <col min="11" max="11" width="12.375" style="180" customWidth="1"/>
    <col min="12" max="16384" width="9.125" style="180" customWidth="1"/>
  </cols>
  <sheetData>
    <row r="1" spans="1:9" ht="15">
      <c r="A1" s="256" t="s">
        <v>57</v>
      </c>
      <c r="B1" s="256"/>
      <c r="C1" s="256"/>
      <c r="D1" s="256"/>
      <c r="E1" s="256"/>
      <c r="F1" s="256"/>
      <c r="G1" s="256"/>
      <c r="H1" s="256"/>
      <c r="I1" s="256"/>
    </row>
    <row r="2" spans="2:7" ht="13.5" thickBot="1">
      <c r="B2" s="181"/>
      <c r="C2" s="182"/>
      <c r="D2" s="182"/>
      <c r="E2" s="183"/>
      <c r="F2" s="182"/>
      <c r="G2" s="182"/>
    </row>
    <row r="3" spans="1:9" ht="13.5" thickTop="1">
      <c r="A3" s="257" t="s">
        <v>5</v>
      </c>
      <c r="B3" s="258"/>
      <c r="C3" s="184" t="s">
        <v>514</v>
      </c>
      <c r="D3" s="185"/>
      <c r="E3" s="186"/>
      <c r="F3" s="185"/>
      <c r="G3" s="187"/>
      <c r="H3" s="188"/>
      <c r="I3" s="189"/>
    </row>
    <row r="4" spans="1:9" ht="13.5" thickBot="1">
      <c r="A4" s="259" t="s">
        <v>1</v>
      </c>
      <c r="B4" s="260"/>
      <c r="C4" s="190" t="s">
        <v>424</v>
      </c>
      <c r="D4" s="191"/>
      <c r="E4" s="192"/>
      <c r="F4" s="191"/>
      <c r="G4" s="261"/>
      <c r="H4" s="261"/>
      <c r="I4" s="262"/>
    </row>
    <row r="5" spans="1:9" ht="13.5" thickTop="1">
      <c r="A5" s="193"/>
      <c r="B5" s="194"/>
      <c r="C5" s="194"/>
      <c r="D5" s="194"/>
      <c r="E5" s="195"/>
      <c r="F5" s="194"/>
      <c r="G5" s="196"/>
      <c r="H5" s="194"/>
      <c r="I5" s="194"/>
    </row>
    <row r="6" spans="1:11" ht="12.75">
      <c r="A6" s="197" t="s">
        <v>58</v>
      </c>
      <c r="B6" s="198" t="s">
        <v>59</v>
      </c>
      <c r="C6" s="198" t="s">
        <v>60</v>
      </c>
      <c r="D6" s="198" t="s">
        <v>61</v>
      </c>
      <c r="E6" s="199" t="s">
        <v>62</v>
      </c>
      <c r="F6" s="198" t="s">
        <v>63</v>
      </c>
      <c r="G6" s="200" t="s">
        <v>64</v>
      </c>
      <c r="H6" s="201" t="s">
        <v>65</v>
      </c>
      <c r="I6" s="201" t="s">
        <v>66</v>
      </c>
      <c r="J6" s="201" t="s">
        <v>67</v>
      </c>
      <c r="K6" s="201" t="s">
        <v>68</v>
      </c>
    </row>
    <row r="7" spans="1:11" ht="12.75">
      <c r="A7" s="226" t="s">
        <v>69</v>
      </c>
      <c r="B7" s="227" t="s">
        <v>425</v>
      </c>
      <c r="C7" s="228" t="s">
        <v>426</v>
      </c>
      <c r="D7" s="229"/>
      <c r="E7" s="230"/>
      <c r="F7" s="230"/>
      <c r="G7" s="231"/>
      <c r="H7" s="232"/>
      <c r="I7" s="232"/>
      <c r="J7" s="232"/>
      <c r="K7" s="232"/>
    </row>
    <row r="8" spans="1:11" s="209" customFormat="1" ht="88.5" customHeight="1">
      <c r="A8" s="205">
        <v>1</v>
      </c>
      <c r="B8" s="210"/>
      <c r="C8" s="211" t="s">
        <v>427</v>
      </c>
      <c r="D8" s="213" t="s">
        <v>70</v>
      </c>
      <c r="E8" s="213">
        <v>1</v>
      </c>
      <c r="F8" s="214"/>
      <c r="G8" s="214">
        <f>CEILING(E8*F8,1)</f>
        <v>0</v>
      </c>
      <c r="H8" s="215"/>
      <c r="I8" s="215"/>
      <c r="J8" s="215">
        <v>0</v>
      </c>
      <c r="K8" s="215"/>
    </row>
    <row r="9" spans="1:11" s="209" customFormat="1" ht="12.75">
      <c r="A9" s="205">
        <v>2</v>
      </c>
      <c r="B9" s="210"/>
      <c r="C9" s="211" t="s">
        <v>428</v>
      </c>
      <c r="D9" s="213" t="s">
        <v>70</v>
      </c>
      <c r="E9" s="213">
        <v>1</v>
      </c>
      <c r="F9" s="214"/>
      <c r="G9" s="214">
        <f>CEILING(E9*F9,1)</f>
        <v>0</v>
      </c>
      <c r="H9" s="215"/>
      <c r="I9" s="215"/>
      <c r="J9" s="215">
        <v>0</v>
      </c>
      <c r="K9" s="215"/>
    </row>
    <row r="10" spans="1:11" s="209" customFormat="1" ht="76.5">
      <c r="A10" s="205">
        <v>4</v>
      </c>
      <c r="B10" s="210"/>
      <c r="C10" s="233" t="s">
        <v>429</v>
      </c>
      <c r="D10" s="212"/>
      <c r="E10" s="213"/>
      <c r="F10" s="213"/>
      <c r="G10" s="214">
        <f>E10*F10</f>
        <v>0</v>
      </c>
      <c r="H10" s="215"/>
      <c r="I10" s="215"/>
      <c r="J10" s="215">
        <v>0</v>
      </c>
      <c r="K10" s="215"/>
    </row>
    <row r="11" spans="1:11" s="209" customFormat="1" ht="12.75">
      <c r="A11" s="216"/>
      <c r="B11" s="217" t="s">
        <v>71</v>
      </c>
      <c r="C11" s="218" t="str">
        <f>CONCATENATE(B7," ",C7)</f>
        <v>1 Rozvodnice R-MŠ </v>
      </c>
      <c r="D11" s="216"/>
      <c r="E11" s="219"/>
      <c r="F11" s="219"/>
      <c r="G11" s="220">
        <f>SUM(G7:G10)</f>
        <v>0</v>
      </c>
      <c r="H11" s="221"/>
      <c r="I11" s="222"/>
      <c r="J11" s="221"/>
      <c r="K11" s="222">
        <f>SUM(K7:K10)</f>
        <v>0</v>
      </c>
    </row>
    <row r="12" spans="1:11" s="209" customFormat="1" ht="12.75">
      <c r="A12" s="202" t="s">
        <v>69</v>
      </c>
      <c r="B12" s="203" t="s">
        <v>430</v>
      </c>
      <c r="C12" s="204" t="s">
        <v>431</v>
      </c>
      <c r="D12" s="205"/>
      <c r="E12" s="206"/>
      <c r="F12" s="206"/>
      <c r="G12" s="207"/>
      <c r="H12" s="208"/>
      <c r="I12" s="208"/>
      <c r="J12" s="208"/>
      <c r="K12" s="208"/>
    </row>
    <row r="13" spans="1:11" s="209" customFormat="1" ht="38.25">
      <c r="A13" s="205">
        <v>5</v>
      </c>
      <c r="B13" s="210"/>
      <c r="C13" s="211" t="s">
        <v>432</v>
      </c>
      <c r="D13" s="213" t="s">
        <v>70</v>
      </c>
      <c r="E13" s="213">
        <v>7</v>
      </c>
      <c r="F13" s="214"/>
      <c r="G13" s="214">
        <f>CEILING(E13*F13,1)</f>
        <v>0</v>
      </c>
      <c r="H13" s="215"/>
      <c r="I13" s="215"/>
      <c r="J13" s="215">
        <v>0</v>
      </c>
      <c r="K13" s="215">
        <f>E13*J13</f>
        <v>0</v>
      </c>
    </row>
    <row r="14" spans="1:11" s="209" customFormat="1" ht="12.75">
      <c r="A14" s="205">
        <v>6</v>
      </c>
      <c r="B14" s="210"/>
      <c r="C14" s="211" t="s">
        <v>433</v>
      </c>
      <c r="D14" s="213" t="s">
        <v>70</v>
      </c>
      <c r="E14" s="213">
        <v>7</v>
      </c>
      <c r="F14" s="214"/>
      <c r="G14" s="214">
        <f>CEILING(E14*F14,1)</f>
        <v>0</v>
      </c>
      <c r="H14" s="215"/>
      <c r="I14" s="215"/>
      <c r="J14" s="215"/>
      <c r="K14" s="215"/>
    </row>
    <row r="15" spans="1:11" s="209" customFormat="1" ht="25.5">
      <c r="A15" s="205">
        <v>7</v>
      </c>
      <c r="B15" s="210"/>
      <c r="C15" s="211" t="s">
        <v>434</v>
      </c>
      <c r="D15" s="213" t="s">
        <v>70</v>
      </c>
      <c r="E15" s="213">
        <v>44</v>
      </c>
      <c r="F15" s="214"/>
      <c r="G15" s="214">
        <f>CEILING(E15*F15,1)</f>
        <v>0</v>
      </c>
      <c r="H15" s="215"/>
      <c r="I15" s="215"/>
      <c r="J15" s="215"/>
      <c r="K15" s="215"/>
    </row>
    <row r="16" spans="1:11" s="209" customFormat="1" ht="75.75" customHeight="1">
      <c r="A16" s="205">
        <v>8</v>
      </c>
      <c r="B16" s="210"/>
      <c r="C16" s="233" t="s">
        <v>435</v>
      </c>
      <c r="D16" s="213"/>
      <c r="E16" s="213"/>
      <c r="F16" s="214"/>
      <c r="G16" s="214"/>
      <c r="H16" s="215"/>
      <c r="I16" s="215"/>
      <c r="J16" s="215"/>
      <c r="K16" s="215"/>
    </row>
    <row r="17" spans="1:11" s="209" customFormat="1" ht="12.75">
      <c r="A17" s="216"/>
      <c r="B17" s="217" t="s">
        <v>71</v>
      </c>
      <c r="C17" s="218" t="str">
        <f>CONCATENATE(B12," ",C12)</f>
        <v>2 Svítidla nouzového osvětlení (montáž všech svítidel)</v>
      </c>
      <c r="D17" s="216"/>
      <c r="E17" s="219"/>
      <c r="F17" s="219"/>
      <c r="G17" s="220">
        <f>SUM(G12:G15)</f>
        <v>0</v>
      </c>
      <c r="H17" s="221"/>
      <c r="I17" s="222"/>
      <c r="J17" s="221"/>
      <c r="K17" s="222">
        <f>SUM(K12:K15)</f>
        <v>0</v>
      </c>
    </row>
    <row r="18" spans="1:11" s="209" customFormat="1" ht="12.75">
      <c r="A18" s="202" t="s">
        <v>69</v>
      </c>
      <c r="B18" s="203" t="s">
        <v>72</v>
      </c>
      <c r="C18" s="204" t="s">
        <v>436</v>
      </c>
      <c r="D18" s="205"/>
      <c r="E18" s="206"/>
      <c r="F18" s="206"/>
      <c r="G18" s="207"/>
      <c r="H18" s="208"/>
      <c r="I18" s="208"/>
      <c r="J18" s="208"/>
      <c r="K18" s="208"/>
    </row>
    <row r="19" spans="1:11" s="209" customFormat="1" ht="25.5">
      <c r="A19" s="205">
        <v>9</v>
      </c>
      <c r="B19" s="210"/>
      <c r="C19" s="211" t="s">
        <v>437</v>
      </c>
      <c r="D19" s="212" t="s">
        <v>70</v>
      </c>
      <c r="E19" s="213">
        <v>1</v>
      </c>
      <c r="F19" s="213"/>
      <c r="G19" s="214">
        <f aca="true" t="shared" si="0" ref="G19:G37">CEILING(E19*F19,1)</f>
        <v>0</v>
      </c>
      <c r="H19" s="215"/>
      <c r="I19" s="215"/>
      <c r="J19" s="215">
        <v>0</v>
      </c>
      <c r="K19" s="215">
        <f aca="true" t="shared" si="1" ref="K19:K24">E19*J19</f>
        <v>0</v>
      </c>
    </row>
    <row r="20" spans="1:11" s="209" customFormat="1" ht="25.5">
      <c r="A20" s="205">
        <v>10</v>
      </c>
      <c r="B20" s="210"/>
      <c r="C20" s="211" t="s">
        <v>438</v>
      </c>
      <c r="D20" s="212" t="s">
        <v>70</v>
      </c>
      <c r="E20" s="213">
        <v>2</v>
      </c>
      <c r="F20" s="213"/>
      <c r="G20" s="214">
        <f t="shared" si="0"/>
        <v>0</v>
      </c>
      <c r="H20" s="215"/>
      <c r="I20" s="215"/>
      <c r="J20" s="215">
        <v>0</v>
      </c>
      <c r="K20" s="215">
        <f t="shared" si="1"/>
        <v>0</v>
      </c>
    </row>
    <row r="21" spans="1:11" s="209" customFormat="1" ht="25.5">
      <c r="A21" s="205">
        <v>11</v>
      </c>
      <c r="B21" s="210"/>
      <c r="C21" s="211" t="s">
        <v>439</v>
      </c>
      <c r="D21" s="212" t="s">
        <v>70</v>
      </c>
      <c r="E21" s="213">
        <v>7</v>
      </c>
      <c r="F21" s="213"/>
      <c r="G21" s="214">
        <f t="shared" si="0"/>
        <v>0</v>
      </c>
      <c r="H21" s="215"/>
      <c r="I21" s="215"/>
      <c r="J21" s="215">
        <v>0</v>
      </c>
      <c r="K21" s="215">
        <f t="shared" si="1"/>
        <v>0</v>
      </c>
    </row>
    <row r="22" spans="1:11" s="209" customFormat="1" ht="25.5">
      <c r="A22" s="205">
        <v>12</v>
      </c>
      <c r="B22" s="210"/>
      <c r="C22" s="211" t="s">
        <v>440</v>
      </c>
      <c r="D22" s="212" t="s">
        <v>70</v>
      </c>
      <c r="E22" s="213">
        <v>4</v>
      </c>
      <c r="F22" s="213"/>
      <c r="G22" s="214">
        <f t="shared" si="0"/>
        <v>0</v>
      </c>
      <c r="H22" s="215"/>
      <c r="I22" s="215"/>
      <c r="J22" s="215">
        <v>0</v>
      </c>
      <c r="K22" s="215">
        <f t="shared" si="1"/>
        <v>0</v>
      </c>
    </row>
    <row r="23" spans="1:11" s="209" customFormat="1" ht="25.5">
      <c r="A23" s="205">
        <v>13</v>
      </c>
      <c r="B23" s="210"/>
      <c r="C23" s="211" t="s">
        <v>441</v>
      </c>
      <c r="D23" s="212" t="s">
        <v>70</v>
      </c>
      <c r="E23" s="213">
        <v>8</v>
      </c>
      <c r="F23" s="213"/>
      <c r="G23" s="214">
        <f t="shared" si="0"/>
        <v>0</v>
      </c>
      <c r="H23" s="215"/>
      <c r="I23" s="215"/>
      <c r="J23" s="215">
        <v>0</v>
      </c>
      <c r="K23" s="215">
        <f t="shared" si="1"/>
        <v>0</v>
      </c>
    </row>
    <row r="24" spans="1:11" s="209" customFormat="1" ht="25.5">
      <c r="A24" s="205">
        <v>14</v>
      </c>
      <c r="B24" s="210"/>
      <c r="C24" s="211" t="s">
        <v>442</v>
      </c>
      <c r="D24" s="212" t="s">
        <v>70</v>
      </c>
      <c r="E24" s="213">
        <v>1</v>
      </c>
      <c r="F24" s="213"/>
      <c r="G24" s="214">
        <f t="shared" si="0"/>
        <v>0</v>
      </c>
      <c r="H24" s="215"/>
      <c r="I24" s="215"/>
      <c r="J24" s="215">
        <v>0</v>
      </c>
      <c r="K24" s="215">
        <f t="shared" si="1"/>
        <v>0</v>
      </c>
    </row>
    <row r="25" spans="1:11" s="209" customFormat="1" ht="25.5">
      <c r="A25" s="205">
        <v>15</v>
      </c>
      <c r="B25" s="210"/>
      <c r="C25" s="211" t="s">
        <v>443</v>
      </c>
      <c r="D25" s="212" t="s">
        <v>70</v>
      </c>
      <c r="E25" s="213">
        <v>2</v>
      </c>
      <c r="F25" s="213"/>
      <c r="G25" s="214">
        <f t="shared" si="0"/>
        <v>0</v>
      </c>
      <c r="H25" s="215"/>
      <c r="I25" s="215"/>
      <c r="J25" s="215"/>
      <c r="K25" s="215"/>
    </row>
    <row r="26" spans="1:11" s="209" customFormat="1" ht="25.5">
      <c r="A26" s="205">
        <v>16</v>
      </c>
      <c r="B26" s="210"/>
      <c r="C26" s="211" t="s">
        <v>444</v>
      </c>
      <c r="D26" s="212" t="s">
        <v>70</v>
      </c>
      <c r="E26" s="213">
        <v>1</v>
      </c>
      <c r="F26" s="213"/>
      <c r="G26" s="214">
        <f t="shared" si="0"/>
        <v>0</v>
      </c>
      <c r="H26" s="215"/>
      <c r="I26" s="215"/>
      <c r="J26" s="215"/>
      <c r="K26" s="215"/>
    </row>
    <row r="27" spans="1:11" s="209" customFormat="1" ht="25.5">
      <c r="A27" s="205">
        <v>17</v>
      </c>
      <c r="B27" s="210"/>
      <c r="C27" s="211" t="s">
        <v>445</v>
      </c>
      <c r="D27" s="212" t="s">
        <v>70</v>
      </c>
      <c r="E27" s="213">
        <v>1</v>
      </c>
      <c r="F27" s="213"/>
      <c r="G27" s="214">
        <f t="shared" si="0"/>
        <v>0</v>
      </c>
      <c r="H27" s="215"/>
      <c r="I27" s="215"/>
      <c r="J27" s="215"/>
      <c r="K27" s="215"/>
    </row>
    <row r="28" spans="1:11" s="209" customFormat="1" ht="25.5">
      <c r="A28" s="205">
        <v>18</v>
      </c>
      <c r="B28" s="210"/>
      <c r="C28" s="211" t="s">
        <v>446</v>
      </c>
      <c r="D28" s="212" t="s">
        <v>70</v>
      </c>
      <c r="E28" s="213">
        <v>1</v>
      </c>
      <c r="F28" s="213"/>
      <c r="G28" s="214">
        <f t="shared" si="0"/>
        <v>0</v>
      </c>
      <c r="H28" s="215"/>
      <c r="I28" s="215"/>
      <c r="J28" s="215"/>
      <c r="K28" s="215"/>
    </row>
    <row r="29" spans="1:11" s="209" customFormat="1" ht="12.75">
      <c r="A29" s="205">
        <v>19</v>
      </c>
      <c r="B29" s="210"/>
      <c r="C29" s="211" t="s">
        <v>447</v>
      </c>
      <c r="D29" s="212" t="s">
        <v>70</v>
      </c>
      <c r="E29" s="213">
        <v>1</v>
      </c>
      <c r="F29" s="213"/>
      <c r="G29" s="214">
        <f t="shared" si="0"/>
        <v>0</v>
      </c>
      <c r="H29" s="215"/>
      <c r="I29" s="215"/>
      <c r="J29" s="215"/>
      <c r="K29" s="215"/>
    </row>
    <row r="30" spans="1:11" s="209" customFormat="1" ht="12.75">
      <c r="A30" s="205">
        <v>20</v>
      </c>
      <c r="B30" s="210"/>
      <c r="C30" s="211" t="s">
        <v>448</v>
      </c>
      <c r="D30" s="212" t="s">
        <v>70</v>
      </c>
      <c r="E30" s="213">
        <v>24</v>
      </c>
      <c r="F30" s="213"/>
      <c r="G30" s="214">
        <f t="shared" si="0"/>
        <v>0</v>
      </c>
      <c r="H30" s="215"/>
      <c r="I30" s="215"/>
      <c r="J30" s="215"/>
      <c r="K30" s="215"/>
    </row>
    <row r="31" spans="1:11" s="209" customFormat="1" ht="12.75">
      <c r="A31" s="205">
        <v>21</v>
      </c>
      <c r="B31" s="210"/>
      <c r="C31" s="211" t="s">
        <v>449</v>
      </c>
      <c r="D31" s="212" t="s">
        <v>70</v>
      </c>
      <c r="E31" s="213">
        <v>1</v>
      </c>
      <c r="F31" s="213"/>
      <c r="G31" s="214">
        <f t="shared" si="0"/>
        <v>0</v>
      </c>
      <c r="H31" s="215"/>
      <c r="I31" s="215"/>
      <c r="J31" s="215"/>
      <c r="K31" s="215"/>
    </row>
    <row r="32" spans="1:11" s="209" customFormat="1" ht="25.5">
      <c r="A32" s="205">
        <v>22</v>
      </c>
      <c r="B32" s="210"/>
      <c r="C32" s="211" t="s">
        <v>450</v>
      </c>
      <c r="D32" s="212" t="s">
        <v>70</v>
      </c>
      <c r="E32" s="213">
        <v>4</v>
      </c>
      <c r="F32" s="213"/>
      <c r="G32" s="214">
        <f t="shared" si="0"/>
        <v>0</v>
      </c>
      <c r="H32" s="215"/>
      <c r="I32" s="215"/>
      <c r="J32" s="215"/>
      <c r="K32" s="215"/>
    </row>
    <row r="33" spans="1:11" s="209" customFormat="1" ht="25.5">
      <c r="A33" s="205">
        <v>23</v>
      </c>
      <c r="B33" s="210"/>
      <c r="C33" s="211" t="s">
        <v>451</v>
      </c>
      <c r="D33" s="212" t="s">
        <v>70</v>
      </c>
      <c r="E33" s="213">
        <v>3</v>
      </c>
      <c r="F33" s="213"/>
      <c r="G33" s="214">
        <f t="shared" si="0"/>
        <v>0</v>
      </c>
      <c r="H33" s="215"/>
      <c r="I33" s="215"/>
      <c r="J33" s="215"/>
      <c r="K33" s="215"/>
    </row>
    <row r="34" spans="1:11" s="209" customFormat="1" ht="25.5">
      <c r="A34" s="205">
        <v>24</v>
      </c>
      <c r="B34" s="210"/>
      <c r="C34" s="211" t="s">
        <v>452</v>
      </c>
      <c r="D34" s="212" t="s">
        <v>70</v>
      </c>
      <c r="E34" s="213">
        <v>7</v>
      </c>
      <c r="F34" s="213"/>
      <c r="G34" s="214">
        <f t="shared" si="0"/>
        <v>0</v>
      </c>
      <c r="H34" s="215"/>
      <c r="I34" s="215"/>
      <c r="J34" s="215"/>
      <c r="K34" s="215"/>
    </row>
    <row r="35" spans="1:11" s="209" customFormat="1" ht="25.5">
      <c r="A35" s="205">
        <v>25</v>
      </c>
      <c r="B35" s="210"/>
      <c r="C35" s="211" t="s">
        <v>453</v>
      </c>
      <c r="D35" s="212" t="s">
        <v>70</v>
      </c>
      <c r="E35" s="213">
        <v>32</v>
      </c>
      <c r="F35" s="213"/>
      <c r="G35" s="214">
        <f t="shared" si="0"/>
        <v>0</v>
      </c>
      <c r="H35" s="215"/>
      <c r="I35" s="215"/>
      <c r="J35" s="215"/>
      <c r="K35" s="215"/>
    </row>
    <row r="36" spans="1:11" s="209" customFormat="1" ht="12.75">
      <c r="A36" s="205">
        <v>26</v>
      </c>
      <c r="B36" s="210"/>
      <c r="C36" s="211" t="s">
        <v>454</v>
      </c>
      <c r="D36" s="212" t="s">
        <v>70</v>
      </c>
      <c r="E36" s="213">
        <v>42</v>
      </c>
      <c r="F36" s="213"/>
      <c r="G36" s="214">
        <f t="shared" si="0"/>
        <v>0</v>
      </c>
      <c r="H36" s="215"/>
      <c r="I36" s="215"/>
      <c r="J36" s="215"/>
      <c r="K36" s="215"/>
    </row>
    <row r="37" spans="1:11" s="209" customFormat="1" ht="38.25">
      <c r="A37" s="205">
        <v>27</v>
      </c>
      <c r="B37" s="210"/>
      <c r="C37" s="211" t="s">
        <v>455</v>
      </c>
      <c r="D37" s="212" t="s">
        <v>70</v>
      </c>
      <c r="E37" s="213">
        <v>3</v>
      </c>
      <c r="F37" s="213"/>
      <c r="G37" s="214">
        <f t="shared" si="0"/>
        <v>0</v>
      </c>
      <c r="H37" s="215"/>
      <c r="I37" s="215"/>
      <c r="J37" s="215"/>
      <c r="K37" s="215"/>
    </row>
    <row r="38" spans="1:11" s="209" customFormat="1" ht="12.75">
      <c r="A38" s="205">
        <v>28</v>
      </c>
      <c r="B38" s="210"/>
      <c r="C38" s="211" t="s">
        <v>456</v>
      </c>
      <c r="D38" s="212" t="s">
        <v>70</v>
      </c>
      <c r="E38" s="213">
        <v>3</v>
      </c>
      <c r="F38" s="213"/>
      <c r="G38" s="214">
        <f>CEILING(E38*F38,1)</f>
        <v>0</v>
      </c>
      <c r="H38" s="215"/>
      <c r="I38" s="215"/>
      <c r="J38" s="215"/>
      <c r="K38" s="215"/>
    </row>
    <row r="39" spans="1:11" s="209" customFormat="1" ht="25.5">
      <c r="A39" s="205">
        <v>29</v>
      </c>
      <c r="B39" s="210"/>
      <c r="C39" s="233" t="s">
        <v>457</v>
      </c>
      <c r="D39" s="212"/>
      <c r="E39" s="213"/>
      <c r="F39" s="213"/>
      <c r="G39" s="214">
        <f>CEILING(E39*F39,1)</f>
        <v>0</v>
      </c>
      <c r="H39" s="215"/>
      <c r="I39" s="215"/>
      <c r="J39" s="215">
        <v>0</v>
      </c>
      <c r="K39" s="215">
        <f>E39*J39</f>
        <v>0</v>
      </c>
    </row>
    <row r="40" spans="1:11" s="209" customFormat="1" ht="51">
      <c r="A40" s="205">
        <v>30</v>
      </c>
      <c r="B40" s="210"/>
      <c r="C40" s="233" t="s">
        <v>458</v>
      </c>
      <c r="D40" s="212"/>
      <c r="E40" s="213"/>
      <c r="F40" s="213"/>
      <c r="G40" s="214">
        <f>CEILING(E40*F40,1)</f>
        <v>0</v>
      </c>
      <c r="H40" s="215"/>
      <c r="I40" s="215"/>
      <c r="J40" s="215">
        <v>0</v>
      </c>
      <c r="K40" s="215">
        <f>E40*J40</f>
        <v>0</v>
      </c>
    </row>
    <row r="41" spans="1:11" s="209" customFormat="1" ht="12.75">
      <c r="A41" s="216"/>
      <c r="B41" s="217" t="s">
        <v>71</v>
      </c>
      <c r="C41" s="218" t="str">
        <f>CONCATENATE(B18," ",C18)</f>
        <v>3 Vypínače, zásuvky , ovládací přístroje </v>
      </c>
      <c r="D41" s="216"/>
      <c r="E41" s="219"/>
      <c r="F41" s="219"/>
      <c r="G41" s="220">
        <f>SUM(G18:G40)</f>
        <v>0</v>
      </c>
      <c r="H41" s="221"/>
      <c r="I41" s="222"/>
      <c r="J41" s="221"/>
      <c r="K41" s="222">
        <f>SUM(K18:K40)</f>
        <v>0</v>
      </c>
    </row>
    <row r="42" spans="1:11" s="209" customFormat="1" ht="12.75">
      <c r="A42" s="202" t="s">
        <v>69</v>
      </c>
      <c r="B42" s="203" t="s">
        <v>89</v>
      </c>
      <c r="C42" s="204" t="s">
        <v>459</v>
      </c>
      <c r="D42" s="205"/>
      <c r="E42" s="206"/>
      <c r="F42" s="206"/>
      <c r="G42" s="207"/>
      <c r="H42" s="208"/>
      <c r="I42" s="208"/>
      <c r="J42" s="208"/>
      <c r="K42" s="208"/>
    </row>
    <row r="43" spans="1:11" s="209" customFormat="1" ht="25.5">
      <c r="A43" s="205">
        <v>31</v>
      </c>
      <c r="B43" s="210"/>
      <c r="C43" s="211" t="s">
        <v>460</v>
      </c>
      <c r="D43" s="212" t="s">
        <v>82</v>
      </c>
      <c r="E43" s="213">
        <v>40</v>
      </c>
      <c r="F43" s="213"/>
      <c r="G43" s="214">
        <f aca="true" t="shared" si="2" ref="G43:G51">CEILING(E43*F43,1)</f>
        <v>0</v>
      </c>
      <c r="H43" s="215"/>
      <c r="I43" s="215"/>
      <c r="J43" s="215">
        <v>0</v>
      </c>
      <c r="K43" s="215">
        <f>E43*J43</f>
        <v>0</v>
      </c>
    </row>
    <row r="44" spans="1:11" s="209" customFormat="1" ht="25.5">
      <c r="A44" s="205">
        <v>32</v>
      </c>
      <c r="B44" s="210"/>
      <c r="C44" s="211" t="s">
        <v>461</v>
      </c>
      <c r="D44" s="212" t="s">
        <v>82</v>
      </c>
      <c r="E44" s="213">
        <v>370</v>
      </c>
      <c r="F44" s="213"/>
      <c r="G44" s="214">
        <f t="shared" si="2"/>
        <v>0</v>
      </c>
      <c r="H44" s="215"/>
      <c r="I44" s="215"/>
      <c r="J44" s="215"/>
      <c r="K44" s="215"/>
    </row>
    <row r="45" spans="1:11" s="209" customFormat="1" ht="25.5">
      <c r="A45" s="205">
        <v>33</v>
      </c>
      <c r="B45" s="210"/>
      <c r="C45" s="211" t="s">
        <v>462</v>
      </c>
      <c r="D45" s="212" t="s">
        <v>82</v>
      </c>
      <c r="E45" s="213">
        <v>510</v>
      </c>
      <c r="F45" s="213"/>
      <c r="G45" s="214">
        <f t="shared" si="2"/>
        <v>0</v>
      </c>
      <c r="H45" s="215"/>
      <c r="I45" s="215"/>
      <c r="J45" s="215"/>
      <c r="K45" s="215"/>
    </row>
    <row r="46" spans="1:11" s="209" customFormat="1" ht="25.5">
      <c r="A46" s="205">
        <v>34</v>
      </c>
      <c r="B46" s="210"/>
      <c r="C46" s="211" t="s">
        <v>463</v>
      </c>
      <c r="D46" s="212" t="s">
        <v>82</v>
      </c>
      <c r="E46" s="213">
        <v>20</v>
      </c>
      <c r="F46" s="213"/>
      <c r="G46" s="214">
        <f t="shared" si="2"/>
        <v>0</v>
      </c>
      <c r="H46" s="215"/>
      <c r="I46" s="215"/>
      <c r="J46" s="215"/>
      <c r="K46" s="215"/>
    </row>
    <row r="47" spans="1:11" s="209" customFormat="1" ht="25.5">
      <c r="A47" s="205">
        <v>35</v>
      </c>
      <c r="B47" s="210"/>
      <c r="C47" s="211" t="s">
        <v>464</v>
      </c>
      <c r="D47" s="212" t="s">
        <v>82</v>
      </c>
      <c r="E47" s="213">
        <v>150</v>
      </c>
      <c r="F47" s="213"/>
      <c r="G47" s="214">
        <f t="shared" si="2"/>
        <v>0</v>
      </c>
      <c r="H47" s="215"/>
      <c r="I47" s="215"/>
      <c r="J47" s="215"/>
      <c r="K47" s="215"/>
    </row>
    <row r="48" spans="1:11" s="209" customFormat="1" ht="25.5">
      <c r="A48" s="205">
        <v>36</v>
      </c>
      <c r="B48" s="210"/>
      <c r="C48" s="211" t="s">
        <v>465</v>
      </c>
      <c r="D48" s="212" t="s">
        <v>82</v>
      </c>
      <c r="E48" s="213">
        <v>40</v>
      </c>
      <c r="F48" s="213"/>
      <c r="G48" s="214">
        <f t="shared" si="2"/>
        <v>0</v>
      </c>
      <c r="H48" s="215"/>
      <c r="I48" s="215"/>
      <c r="J48" s="215"/>
      <c r="K48" s="215"/>
    </row>
    <row r="49" spans="1:11" s="209" customFormat="1" ht="25.5">
      <c r="A49" s="205">
        <v>37</v>
      </c>
      <c r="B49" s="210"/>
      <c r="C49" s="211" t="s">
        <v>466</v>
      </c>
      <c r="D49" s="212" t="s">
        <v>82</v>
      </c>
      <c r="E49" s="213">
        <v>190</v>
      </c>
      <c r="F49" s="213"/>
      <c r="G49" s="214">
        <f t="shared" si="2"/>
        <v>0</v>
      </c>
      <c r="H49" s="215"/>
      <c r="I49" s="215"/>
      <c r="J49" s="215"/>
      <c r="K49" s="215"/>
    </row>
    <row r="50" spans="1:11" s="209" customFormat="1" ht="12.75">
      <c r="A50" s="205">
        <v>38</v>
      </c>
      <c r="B50" s="210"/>
      <c r="C50" s="211" t="s">
        <v>467</v>
      </c>
      <c r="D50" s="212" t="s">
        <v>82</v>
      </c>
      <c r="E50" s="213">
        <v>940</v>
      </c>
      <c r="F50" s="213"/>
      <c r="G50" s="214">
        <f t="shared" si="2"/>
        <v>0</v>
      </c>
      <c r="H50" s="215"/>
      <c r="I50" s="215"/>
      <c r="J50" s="215"/>
      <c r="K50" s="215"/>
    </row>
    <row r="51" spans="1:11" s="209" customFormat="1" ht="25.5">
      <c r="A51" s="205">
        <v>39</v>
      </c>
      <c r="B51" s="210"/>
      <c r="C51" s="211" t="s">
        <v>468</v>
      </c>
      <c r="D51" s="212" t="s">
        <v>70</v>
      </c>
      <c r="E51" s="213">
        <v>25</v>
      </c>
      <c r="F51" s="213"/>
      <c r="G51" s="214">
        <f t="shared" si="2"/>
        <v>0</v>
      </c>
      <c r="H51" s="215"/>
      <c r="I51" s="215"/>
      <c r="J51" s="215"/>
      <c r="K51" s="215"/>
    </row>
    <row r="52" spans="1:11" s="209" customFormat="1" ht="140.25">
      <c r="A52" s="205">
        <v>40</v>
      </c>
      <c r="B52" s="210"/>
      <c r="C52" s="233" t="s">
        <v>469</v>
      </c>
      <c r="D52" s="212"/>
      <c r="E52" s="213"/>
      <c r="F52" s="213"/>
      <c r="G52" s="214"/>
      <c r="H52" s="215"/>
      <c r="I52" s="215"/>
      <c r="J52" s="215"/>
      <c r="K52" s="215"/>
    </row>
    <row r="53" spans="1:11" s="209" customFormat="1" ht="12.75">
      <c r="A53" s="216"/>
      <c r="B53" s="217" t="s">
        <v>71</v>
      </c>
      <c r="C53" s="218" t="str">
        <f>CONCATENATE(B42," ",C42)</f>
        <v>4 Kabely a vodiče </v>
      </c>
      <c r="D53" s="216"/>
      <c r="E53" s="219"/>
      <c r="F53" s="219"/>
      <c r="G53" s="220">
        <f>SUM(G42:G52)</f>
        <v>0</v>
      </c>
      <c r="H53" s="221"/>
      <c r="I53" s="222"/>
      <c r="J53" s="221"/>
      <c r="K53" s="222">
        <f>SUM(K42:K52)</f>
        <v>0</v>
      </c>
    </row>
    <row r="54" spans="1:11" s="209" customFormat="1" ht="12.75">
      <c r="A54" s="202" t="s">
        <v>69</v>
      </c>
      <c r="B54" s="203" t="s">
        <v>470</v>
      </c>
      <c r="C54" s="204" t="s">
        <v>471</v>
      </c>
      <c r="D54" s="205"/>
      <c r="E54" s="206"/>
      <c r="F54" s="206"/>
      <c r="G54" s="207"/>
      <c r="H54" s="208"/>
      <c r="I54" s="208"/>
      <c r="J54" s="208"/>
      <c r="K54" s="208"/>
    </row>
    <row r="55" spans="1:11" s="209" customFormat="1" ht="51">
      <c r="A55" s="205">
        <v>41</v>
      </c>
      <c r="B55" s="210"/>
      <c r="C55" s="211" t="s">
        <v>472</v>
      </c>
      <c r="D55" s="212" t="s">
        <v>70</v>
      </c>
      <c r="E55" s="213">
        <v>70</v>
      </c>
      <c r="F55" s="213"/>
      <c r="G55" s="214">
        <f aca="true" t="shared" si="3" ref="G55:G67">CEILING(E55*F55,1)</f>
        <v>0</v>
      </c>
      <c r="H55" s="215"/>
      <c r="I55" s="215"/>
      <c r="J55" s="215">
        <v>0</v>
      </c>
      <c r="K55" s="215">
        <f>E55*J55</f>
        <v>0</v>
      </c>
    </row>
    <row r="56" spans="1:11" s="209" customFormat="1" ht="51">
      <c r="A56" s="205">
        <v>42</v>
      </c>
      <c r="B56" s="210"/>
      <c r="C56" s="211" t="s">
        <v>473</v>
      </c>
      <c r="D56" s="212" t="s">
        <v>70</v>
      </c>
      <c r="E56" s="213">
        <v>25</v>
      </c>
      <c r="F56" s="213"/>
      <c r="G56" s="214">
        <f t="shared" si="3"/>
        <v>0</v>
      </c>
      <c r="H56" s="215"/>
      <c r="I56" s="215"/>
      <c r="J56" s="215"/>
      <c r="K56" s="215"/>
    </row>
    <row r="57" spans="1:11" s="209" customFormat="1" ht="76.5">
      <c r="A57" s="205">
        <v>43</v>
      </c>
      <c r="B57" s="210"/>
      <c r="C57" s="211" t="s">
        <v>474</v>
      </c>
      <c r="D57" s="212" t="s">
        <v>70</v>
      </c>
      <c r="E57" s="213">
        <v>2</v>
      </c>
      <c r="F57" s="213"/>
      <c r="G57" s="214">
        <f t="shared" si="3"/>
        <v>0</v>
      </c>
      <c r="H57" s="215"/>
      <c r="I57" s="215"/>
      <c r="J57" s="215"/>
      <c r="K57" s="215"/>
    </row>
    <row r="58" spans="1:11" s="209" customFormat="1" ht="12.75">
      <c r="A58" s="205">
        <v>44</v>
      </c>
      <c r="B58" s="210"/>
      <c r="C58" s="211" t="s">
        <v>475</v>
      </c>
      <c r="D58" s="212" t="s">
        <v>70</v>
      </c>
      <c r="E58" s="213">
        <v>97</v>
      </c>
      <c r="F58" s="213"/>
      <c r="G58" s="214">
        <f t="shared" si="3"/>
        <v>0</v>
      </c>
      <c r="H58" s="215"/>
      <c r="I58" s="215"/>
      <c r="J58" s="215"/>
      <c r="K58" s="215"/>
    </row>
    <row r="59" spans="1:11" s="209" customFormat="1" ht="25.5">
      <c r="A59" s="205">
        <v>45</v>
      </c>
      <c r="B59" s="210"/>
      <c r="C59" s="211" t="s">
        <v>476</v>
      </c>
      <c r="D59" s="212" t="s">
        <v>82</v>
      </c>
      <c r="E59" s="213">
        <v>550</v>
      </c>
      <c r="F59" s="213"/>
      <c r="G59" s="214">
        <f t="shared" si="3"/>
        <v>0</v>
      </c>
      <c r="H59" s="215"/>
      <c r="I59" s="215"/>
      <c r="J59" s="215"/>
      <c r="K59" s="215"/>
    </row>
    <row r="60" spans="1:11" s="209" customFormat="1" ht="25.5">
      <c r="A60" s="205">
        <v>46</v>
      </c>
      <c r="B60" s="210"/>
      <c r="C60" s="211" t="s">
        <v>477</v>
      </c>
      <c r="D60" s="212" t="s">
        <v>82</v>
      </c>
      <c r="E60" s="213">
        <v>30</v>
      </c>
      <c r="F60" s="213"/>
      <c r="G60" s="214">
        <f t="shared" si="3"/>
        <v>0</v>
      </c>
      <c r="H60" s="215"/>
      <c r="I60" s="215"/>
      <c r="J60" s="215"/>
      <c r="K60" s="215"/>
    </row>
    <row r="61" spans="1:11" s="209" customFormat="1" ht="25.5">
      <c r="A61" s="205">
        <v>47</v>
      </c>
      <c r="B61" s="210"/>
      <c r="C61" s="211" t="s">
        <v>478</v>
      </c>
      <c r="D61" s="212" t="s">
        <v>82</v>
      </c>
      <c r="E61" s="213">
        <v>10</v>
      </c>
      <c r="F61" s="213"/>
      <c r="G61" s="214">
        <f t="shared" si="3"/>
        <v>0</v>
      </c>
      <c r="H61" s="215"/>
      <c r="I61" s="215"/>
      <c r="J61" s="215"/>
      <c r="K61" s="215"/>
    </row>
    <row r="62" spans="1:11" s="209" customFormat="1" ht="25.5">
      <c r="A62" s="205">
        <v>48</v>
      </c>
      <c r="B62" s="210"/>
      <c r="C62" s="211" t="s">
        <v>479</v>
      </c>
      <c r="D62" s="212" t="s">
        <v>82</v>
      </c>
      <c r="E62" s="213">
        <v>590</v>
      </c>
      <c r="F62" s="213"/>
      <c r="G62" s="214">
        <f t="shared" si="3"/>
        <v>0</v>
      </c>
      <c r="H62" s="215"/>
      <c r="I62" s="215"/>
      <c r="J62" s="215"/>
      <c r="K62" s="215"/>
    </row>
    <row r="63" spans="1:11" s="209" customFormat="1" ht="38.25">
      <c r="A63" s="205">
        <v>49</v>
      </c>
      <c r="B63" s="210"/>
      <c r="C63" s="211" t="s">
        <v>480</v>
      </c>
      <c r="D63" s="212" t="s">
        <v>82</v>
      </c>
      <c r="E63" s="213">
        <v>20</v>
      </c>
      <c r="F63" s="213"/>
      <c r="G63" s="214">
        <f t="shared" si="3"/>
        <v>0</v>
      </c>
      <c r="H63" s="215"/>
      <c r="I63" s="215"/>
      <c r="J63" s="215"/>
      <c r="K63" s="215"/>
    </row>
    <row r="64" spans="1:11" s="209" customFormat="1" ht="25.5">
      <c r="A64" s="205">
        <v>50</v>
      </c>
      <c r="B64" s="210"/>
      <c r="C64" s="211" t="s">
        <v>481</v>
      </c>
      <c r="D64" s="212" t="s">
        <v>82</v>
      </c>
      <c r="E64" s="213">
        <v>20</v>
      </c>
      <c r="F64" s="213"/>
      <c r="G64" s="214">
        <f t="shared" si="3"/>
        <v>0</v>
      </c>
      <c r="H64" s="215"/>
      <c r="I64" s="215"/>
      <c r="J64" s="215"/>
      <c r="K64" s="215"/>
    </row>
    <row r="65" spans="1:11" s="209" customFormat="1" ht="25.5">
      <c r="A65" s="205">
        <v>51</v>
      </c>
      <c r="B65" s="210"/>
      <c r="C65" s="211" t="s">
        <v>482</v>
      </c>
      <c r="D65" s="212" t="s">
        <v>70</v>
      </c>
      <c r="E65" s="213">
        <v>1</v>
      </c>
      <c r="F65" s="213"/>
      <c r="G65" s="214">
        <f t="shared" si="3"/>
        <v>0</v>
      </c>
      <c r="H65" s="215"/>
      <c r="I65" s="215"/>
      <c r="J65" s="215"/>
      <c r="K65" s="215"/>
    </row>
    <row r="66" spans="1:11" s="209" customFormat="1" ht="12.75">
      <c r="A66" s="205">
        <v>52</v>
      </c>
      <c r="B66" s="210"/>
      <c r="C66" s="211" t="s">
        <v>483</v>
      </c>
      <c r="D66" s="212" t="s">
        <v>70</v>
      </c>
      <c r="E66" s="213">
        <v>1</v>
      </c>
      <c r="F66" s="213"/>
      <c r="G66" s="214">
        <f t="shared" si="3"/>
        <v>0</v>
      </c>
      <c r="H66" s="215"/>
      <c r="I66" s="215"/>
      <c r="J66" s="215"/>
      <c r="K66" s="215"/>
    </row>
    <row r="67" spans="1:11" s="209" customFormat="1" ht="51">
      <c r="A67" s="205">
        <v>53</v>
      </c>
      <c r="B67" s="210"/>
      <c r="C67" s="211" t="s">
        <v>484</v>
      </c>
      <c r="D67" s="212" t="s">
        <v>485</v>
      </c>
      <c r="E67" s="213">
        <v>3</v>
      </c>
      <c r="F67" s="213"/>
      <c r="G67" s="214">
        <f t="shared" si="3"/>
        <v>0</v>
      </c>
      <c r="H67" s="215"/>
      <c r="I67" s="215"/>
      <c r="J67" s="215"/>
      <c r="K67" s="215"/>
    </row>
    <row r="68" spans="1:11" s="209" customFormat="1" ht="12.75">
      <c r="A68" s="216"/>
      <c r="B68" s="217" t="s">
        <v>71</v>
      </c>
      <c r="C68" s="218" t="str">
        <f>CONCATENATE(B54," ",C54)</f>
        <v>5 Instalační materiál </v>
      </c>
      <c r="D68" s="216"/>
      <c r="E68" s="219"/>
      <c r="F68" s="219"/>
      <c r="G68" s="220">
        <f>SUM(G54:G67)</f>
        <v>0</v>
      </c>
      <c r="H68" s="221"/>
      <c r="I68" s="222"/>
      <c r="J68" s="221"/>
      <c r="K68" s="222">
        <f>SUM(K54:K67)</f>
        <v>0</v>
      </c>
    </row>
    <row r="69" spans="1:11" s="209" customFormat="1" ht="12.75">
      <c r="A69" s="202" t="s">
        <v>69</v>
      </c>
      <c r="B69" s="203" t="s">
        <v>486</v>
      </c>
      <c r="C69" s="204" t="s">
        <v>487</v>
      </c>
      <c r="D69" s="205"/>
      <c r="E69" s="206"/>
      <c r="F69" s="206"/>
      <c r="G69" s="207"/>
      <c r="H69" s="208"/>
      <c r="I69" s="208"/>
      <c r="J69" s="208"/>
      <c r="K69" s="208"/>
    </row>
    <row r="70" spans="1:11" s="209" customFormat="1" ht="51">
      <c r="A70" s="205">
        <v>54</v>
      </c>
      <c r="B70" s="210"/>
      <c r="C70" s="211" t="s">
        <v>488</v>
      </c>
      <c r="D70" s="212" t="s">
        <v>70</v>
      </c>
      <c r="E70" s="213">
        <v>1</v>
      </c>
      <c r="F70" s="213"/>
      <c r="G70" s="214">
        <f>CEILING(E70*F70,1)</f>
        <v>0</v>
      </c>
      <c r="H70" s="215"/>
      <c r="I70" s="215"/>
      <c r="J70" s="215">
        <v>0</v>
      </c>
      <c r="K70" s="215">
        <f>E70*J70</f>
        <v>0</v>
      </c>
    </row>
    <row r="71" spans="1:11" s="209" customFormat="1" ht="12.75">
      <c r="A71" s="205">
        <v>55</v>
      </c>
      <c r="B71" s="210"/>
      <c r="C71" s="211" t="s">
        <v>489</v>
      </c>
      <c r="D71" s="212" t="s">
        <v>70</v>
      </c>
      <c r="E71" s="213">
        <v>1</v>
      </c>
      <c r="F71" s="213"/>
      <c r="G71" s="214">
        <f>CEILING(E71*F71,1)</f>
        <v>0</v>
      </c>
      <c r="H71" s="215"/>
      <c r="I71" s="215"/>
      <c r="J71" s="215">
        <v>0</v>
      </c>
      <c r="K71" s="215">
        <f>E71*J71</f>
        <v>0</v>
      </c>
    </row>
    <row r="72" spans="1:11" s="209" customFormat="1" ht="12.75">
      <c r="A72" s="205">
        <v>56</v>
      </c>
      <c r="B72" s="210"/>
      <c r="C72" s="211" t="s">
        <v>490</v>
      </c>
      <c r="D72" s="212" t="s">
        <v>70</v>
      </c>
      <c r="E72" s="213">
        <v>1</v>
      </c>
      <c r="F72" s="213"/>
      <c r="G72" s="214">
        <f>CEILING(E72*F72,1)</f>
        <v>0</v>
      </c>
      <c r="H72" s="215"/>
      <c r="I72" s="215"/>
      <c r="J72" s="215">
        <v>0</v>
      </c>
      <c r="K72" s="215">
        <f>E72*J72</f>
        <v>0</v>
      </c>
    </row>
    <row r="73" spans="1:11" s="209" customFormat="1" ht="12.75">
      <c r="A73" s="205">
        <v>57</v>
      </c>
      <c r="B73" s="210"/>
      <c r="C73" s="211" t="s">
        <v>491</v>
      </c>
      <c r="D73" s="212" t="s">
        <v>70</v>
      </c>
      <c r="E73" s="213">
        <v>1</v>
      </c>
      <c r="F73" s="213"/>
      <c r="G73" s="214">
        <f>CEILING(E73*F73,1)</f>
        <v>0</v>
      </c>
      <c r="H73" s="215"/>
      <c r="I73" s="215"/>
      <c r="J73" s="215">
        <v>0</v>
      </c>
      <c r="K73" s="215">
        <f>E73*J73</f>
        <v>0</v>
      </c>
    </row>
    <row r="74" spans="1:11" s="209" customFormat="1" ht="12.75">
      <c r="A74" s="216"/>
      <c r="B74" s="217" t="s">
        <v>71</v>
      </c>
      <c r="C74" s="218" t="str">
        <f>CONCATENATE(B69," ",C69)</f>
        <v>6 Ostatní</v>
      </c>
      <c r="D74" s="216"/>
      <c r="E74" s="219"/>
      <c r="F74" s="219"/>
      <c r="G74" s="220">
        <f>SUM(G69:G73)</f>
        <v>0</v>
      </c>
      <c r="H74" s="221"/>
      <c r="I74" s="222"/>
      <c r="J74" s="221"/>
      <c r="K74" s="222">
        <f>SUM(K69:K73)</f>
        <v>0</v>
      </c>
    </row>
    <row r="75" spans="1:11" s="209" customFormat="1" ht="12.75">
      <c r="A75" s="202" t="s">
        <v>69</v>
      </c>
      <c r="B75" s="203" t="s">
        <v>492</v>
      </c>
      <c r="C75" s="204" t="s">
        <v>493</v>
      </c>
      <c r="D75" s="205"/>
      <c r="E75" s="206"/>
      <c r="F75" s="206"/>
      <c r="G75" s="207"/>
      <c r="H75" s="208"/>
      <c r="I75" s="208"/>
      <c r="J75" s="208"/>
      <c r="K75" s="208"/>
    </row>
    <row r="76" spans="1:11" s="209" customFormat="1" ht="38.25">
      <c r="A76" s="205">
        <v>58</v>
      </c>
      <c r="B76" s="210"/>
      <c r="C76" s="211" t="s">
        <v>494</v>
      </c>
      <c r="D76" s="212" t="s">
        <v>70</v>
      </c>
      <c r="E76" s="213">
        <v>1</v>
      </c>
      <c r="F76" s="213"/>
      <c r="G76" s="214">
        <f>CEILING(E76*F76,1)</f>
        <v>0</v>
      </c>
      <c r="H76" s="215"/>
      <c r="I76" s="215"/>
      <c r="J76" s="215">
        <v>0</v>
      </c>
      <c r="K76" s="215">
        <f>E76*J76</f>
        <v>0</v>
      </c>
    </row>
    <row r="77" spans="1:11" s="209" customFormat="1" ht="76.5">
      <c r="A77" s="205">
        <v>59</v>
      </c>
      <c r="B77" s="210"/>
      <c r="C77" s="211" t="s">
        <v>495</v>
      </c>
      <c r="D77" s="212" t="s">
        <v>70</v>
      </c>
      <c r="E77" s="213">
        <v>1</v>
      </c>
      <c r="F77" s="213"/>
      <c r="G77" s="214">
        <f>CEILING(E77*F77,1)</f>
        <v>0</v>
      </c>
      <c r="H77" s="215"/>
      <c r="I77" s="215"/>
      <c r="J77" s="215">
        <v>0</v>
      </c>
      <c r="K77" s="215">
        <f>E77*J77</f>
        <v>0</v>
      </c>
    </row>
    <row r="78" spans="1:11" s="209" customFormat="1" ht="12.75">
      <c r="A78" s="216"/>
      <c r="B78" s="217" t="s">
        <v>496</v>
      </c>
      <c r="C78" s="218" t="str">
        <f>CONCATENATE(B75," ",C75)</f>
        <v>7 Případné navýšení na základě upřesnění a zjištění skutečného stavu v rámci realizace</v>
      </c>
      <c r="D78" s="216"/>
      <c r="E78" s="219"/>
      <c r="F78" s="219"/>
      <c r="G78" s="220">
        <f>SUM(G75:G77)</f>
        <v>0</v>
      </c>
      <c r="H78" s="221"/>
      <c r="I78" s="222"/>
      <c r="J78" s="221"/>
      <c r="K78" s="222">
        <f>SUM(K75:K77)</f>
        <v>0</v>
      </c>
    </row>
    <row r="80" spans="3:7" ht="15">
      <c r="C80" s="234" t="s">
        <v>497</v>
      </c>
      <c r="D80" s="235"/>
      <c r="E80" s="236"/>
      <c r="F80" s="235"/>
      <c r="G80" s="237">
        <f>G78+G74+G68+G53+G41+G17+G11</f>
        <v>0</v>
      </c>
    </row>
    <row r="82" ht="12.75">
      <c r="C82" s="238" t="s">
        <v>498</v>
      </c>
    </row>
    <row r="83" ht="12.75">
      <c r="C83" s="238" t="s">
        <v>499</v>
      </c>
    </row>
    <row r="84" ht="12.75">
      <c r="C84" s="238" t="s">
        <v>500</v>
      </c>
    </row>
    <row r="85" ht="12.75">
      <c r="C85" s="238" t="s">
        <v>501</v>
      </c>
    </row>
    <row r="86" ht="12.75">
      <c r="C86" s="238" t="s">
        <v>502</v>
      </c>
    </row>
    <row r="87" ht="12.75">
      <c r="C87" s="238" t="s">
        <v>503</v>
      </c>
    </row>
    <row r="88" ht="12.75">
      <c r="C88" s="238" t="s">
        <v>504</v>
      </c>
    </row>
    <row r="89" ht="12.75">
      <c r="C89" s="238"/>
    </row>
    <row r="90" ht="12.75">
      <c r="C90" s="238"/>
    </row>
    <row r="91" ht="12.75">
      <c r="C91" s="238"/>
    </row>
    <row r="92" ht="12.75">
      <c r="C92" s="238"/>
    </row>
    <row r="93" ht="12.75">
      <c r="C93" s="238"/>
    </row>
  </sheetData>
  <sheetProtection/>
  <mergeCells count="4">
    <mergeCell ref="A1:I1"/>
    <mergeCell ref="A3:B3"/>
    <mergeCell ref="A4:B4"/>
    <mergeCell ref="G4:I4"/>
  </mergeCells>
  <printOptions/>
  <pageMargins left="0.5905511811023623" right="0.3937007874015748" top="0.7874015748031497" bottom="0.7874015748031497" header="0.31496062992125984" footer="0.31496062992125984"/>
  <pageSetup horizontalDpi="300" verticalDpi="300" orientation="landscape" paperSize="9" scale="80" r:id="rId1"/>
  <headerFooter alignWithMargins="0">
    <oddFooter>&amp;CStránka &amp;P z &amp;N</oddFooter>
  </headerFooter>
  <rowBreaks count="2" manualBreakCount="2">
    <brk id="57" max="10" man="1"/>
    <brk id="93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5"/>
  <sheetViews>
    <sheetView showGridLines="0" showZeros="0" zoomScale="85" zoomScaleNormal="85" zoomScalePageLayoutView="0" workbookViewId="0" topLeftCell="A1">
      <selection activeCell="C3" sqref="C3"/>
    </sheetView>
  </sheetViews>
  <sheetFormatPr defaultColWidth="9.00390625" defaultRowHeight="12.75"/>
  <cols>
    <col min="1" max="1" width="4.375" style="180" customWidth="1"/>
    <col min="2" max="2" width="12.375" style="180" customWidth="1"/>
    <col min="3" max="3" width="47.625" style="180" customWidth="1"/>
    <col min="4" max="4" width="5.625" style="180" customWidth="1"/>
    <col min="5" max="5" width="10.00390625" style="224" customWidth="1"/>
    <col min="6" max="6" width="11.25390625" style="180" customWidth="1"/>
    <col min="7" max="7" width="16.125" style="180" customWidth="1"/>
    <col min="8" max="8" width="13.125" style="180" customWidth="1"/>
    <col min="9" max="9" width="14.625" style="180" customWidth="1"/>
    <col min="10" max="10" width="10.75390625" style="180" customWidth="1"/>
    <col min="11" max="11" width="12.375" style="180" customWidth="1"/>
    <col min="12" max="16384" width="9.125" style="180" customWidth="1"/>
  </cols>
  <sheetData>
    <row r="1" spans="1:9" ht="15">
      <c r="A1" s="256" t="s">
        <v>57</v>
      </c>
      <c r="B1" s="256"/>
      <c r="C1" s="256"/>
      <c r="D1" s="256"/>
      <c r="E1" s="256"/>
      <c r="F1" s="256"/>
      <c r="G1" s="256"/>
      <c r="H1" s="256"/>
      <c r="I1" s="256"/>
    </row>
    <row r="2" spans="2:7" ht="13.5" thickBot="1">
      <c r="B2" s="181"/>
      <c r="C2" s="182"/>
      <c r="D2" s="182"/>
      <c r="E2" s="183"/>
      <c r="F2" s="182"/>
      <c r="G2" s="182"/>
    </row>
    <row r="3" spans="1:9" ht="13.5" thickTop="1">
      <c r="A3" s="257" t="s">
        <v>5</v>
      </c>
      <c r="B3" s="258"/>
      <c r="C3" s="184" t="s">
        <v>514</v>
      </c>
      <c r="D3" s="185"/>
      <c r="E3" s="186"/>
      <c r="F3" s="185"/>
      <c r="G3" s="187"/>
      <c r="H3" s="188"/>
      <c r="I3" s="189"/>
    </row>
    <row r="4" spans="1:9" ht="13.5" thickBot="1">
      <c r="A4" s="259" t="s">
        <v>1</v>
      </c>
      <c r="B4" s="260"/>
      <c r="C4" s="190" t="s">
        <v>506</v>
      </c>
      <c r="D4" s="191"/>
      <c r="E4" s="192"/>
      <c r="F4" s="191"/>
      <c r="G4" s="261"/>
      <c r="H4" s="261"/>
      <c r="I4" s="262"/>
    </row>
    <row r="5" spans="1:9" ht="13.5" thickTop="1">
      <c r="A5" s="193"/>
      <c r="B5" s="194"/>
      <c r="C5" s="194"/>
      <c r="D5" s="194"/>
      <c r="E5" s="195"/>
      <c r="F5" s="194"/>
      <c r="G5" s="196"/>
      <c r="H5" s="194"/>
      <c r="I5" s="194"/>
    </row>
    <row r="6" spans="1:11" ht="12.75">
      <c r="A6" s="197" t="s">
        <v>58</v>
      </c>
      <c r="B6" s="198" t="s">
        <v>59</v>
      </c>
      <c r="C6" s="198" t="s">
        <v>60</v>
      </c>
      <c r="D6" s="198" t="s">
        <v>61</v>
      </c>
      <c r="E6" s="199" t="s">
        <v>62</v>
      </c>
      <c r="F6" s="198" t="s">
        <v>63</v>
      </c>
      <c r="G6" s="200" t="s">
        <v>64</v>
      </c>
      <c r="H6" s="201" t="s">
        <v>65</v>
      </c>
      <c r="I6" s="201" t="s">
        <v>66</v>
      </c>
      <c r="J6" s="201" t="s">
        <v>67</v>
      </c>
      <c r="K6" s="201" t="s">
        <v>68</v>
      </c>
    </row>
    <row r="7" spans="1:11" s="209" customFormat="1" ht="12.75">
      <c r="A7" s="202" t="s">
        <v>69</v>
      </c>
      <c r="B7" s="203" t="s">
        <v>235</v>
      </c>
      <c r="C7" s="204" t="s">
        <v>506</v>
      </c>
      <c r="D7" s="205"/>
      <c r="E7" s="206"/>
      <c r="F7" s="206"/>
      <c r="G7" s="207"/>
      <c r="H7" s="208"/>
      <c r="I7" s="208"/>
      <c r="J7" s="208"/>
      <c r="K7" s="208"/>
    </row>
    <row r="8" spans="1:11" s="209" customFormat="1" ht="12.75">
      <c r="A8" s="205">
        <v>1</v>
      </c>
      <c r="B8" s="210"/>
      <c r="C8" s="211" t="s">
        <v>505</v>
      </c>
      <c r="D8" s="212" t="s">
        <v>70</v>
      </c>
      <c r="E8" s="213">
        <v>2</v>
      </c>
      <c r="F8" s="213"/>
      <c r="G8" s="214">
        <f aca="true" t="shared" si="0" ref="G8:G14">CEILING(E8*F8,1)</f>
        <v>0</v>
      </c>
      <c r="H8" s="215"/>
      <c r="I8" s="215"/>
      <c r="J8" s="215">
        <v>0</v>
      </c>
      <c r="K8" s="215">
        <f>E8*J8</f>
        <v>0</v>
      </c>
    </row>
    <row r="9" spans="1:11" s="209" customFormat="1" ht="12.75">
      <c r="A9" s="205">
        <v>2</v>
      </c>
      <c r="B9" s="210"/>
      <c r="C9" s="211" t="s">
        <v>507</v>
      </c>
      <c r="D9" s="212" t="s">
        <v>70</v>
      </c>
      <c r="E9" s="213">
        <v>17</v>
      </c>
      <c r="F9" s="213"/>
      <c r="G9" s="214">
        <f t="shared" si="0"/>
        <v>0</v>
      </c>
      <c r="H9" s="215"/>
      <c r="I9" s="215"/>
      <c r="J9" s="215">
        <v>0</v>
      </c>
      <c r="K9" s="215">
        <f>E9*J9</f>
        <v>0</v>
      </c>
    </row>
    <row r="10" spans="1:11" s="209" customFormat="1" ht="12.75">
      <c r="A10" s="205">
        <v>3</v>
      </c>
      <c r="B10" s="210"/>
      <c r="C10" s="211" t="s">
        <v>508</v>
      </c>
      <c r="D10" s="212" t="s">
        <v>70</v>
      </c>
      <c r="E10" s="213">
        <v>4</v>
      </c>
      <c r="F10" s="213"/>
      <c r="G10" s="214">
        <f t="shared" si="0"/>
        <v>0</v>
      </c>
      <c r="H10" s="215"/>
      <c r="I10" s="215"/>
      <c r="J10" s="215"/>
      <c r="K10" s="215"/>
    </row>
    <row r="11" spans="1:11" s="209" customFormat="1" ht="12.75">
      <c r="A11" s="205">
        <v>4</v>
      </c>
      <c r="B11" s="210"/>
      <c r="C11" s="211" t="s">
        <v>509</v>
      </c>
      <c r="D11" s="212" t="s">
        <v>70</v>
      </c>
      <c r="E11" s="213">
        <v>3</v>
      </c>
      <c r="F11" s="213"/>
      <c r="G11" s="214">
        <f t="shared" si="0"/>
        <v>0</v>
      </c>
      <c r="H11" s="215"/>
      <c r="I11" s="215"/>
      <c r="J11" s="215"/>
      <c r="K11" s="215"/>
    </row>
    <row r="12" spans="1:11" s="209" customFormat="1" ht="12.75">
      <c r="A12" s="205">
        <v>5</v>
      </c>
      <c r="B12" s="210"/>
      <c r="C12" s="211" t="s">
        <v>510</v>
      </c>
      <c r="D12" s="212" t="s">
        <v>70</v>
      </c>
      <c r="E12" s="213">
        <v>9</v>
      </c>
      <c r="F12" s="213"/>
      <c r="G12" s="214">
        <f t="shared" si="0"/>
        <v>0</v>
      </c>
      <c r="H12" s="215"/>
      <c r="I12" s="215"/>
      <c r="J12" s="215"/>
      <c r="K12" s="215"/>
    </row>
    <row r="13" spans="1:11" s="209" customFormat="1" ht="12.75">
      <c r="A13" s="205">
        <v>6</v>
      </c>
      <c r="B13" s="210"/>
      <c r="C13" s="211" t="s">
        <v>511</v>
      </c>
      <c r="D13" s="212" t="s">
        <v>70</v>
      </c>
      <c r="E13" s="213">
        <v>8</v>
      </c>
      <c r="F13" s="213"/>
      <c r="G13" s="214">
        <f t="shared" si="0"/>
        <v>0</v>
      </c>
      <c r="H13" s="215"/>
      <c r="I13" s="215"/>
      <c r="J13" s="215"/>
      <c r="K13" s="215"/>
    </row>
    <row r="14" spans="1:11" s="209" customFormat="1" ht="12.75">
      <c r="A14" s="205">
        <v>7</v>
      </c>
      <c r="B14" s="210"/>
      <c r="C14" s="211" t="s">
        <v>512</v>
      </c>
      <c r="D14" s="212" t="s">
        <v>160</v>
      </c>
      <c r="E14" s="213">
        <v>1</v>
      </c>
      <c r="F14" s="213"/>
      <c r="G14" s="214">
        <f t="shared" si="0"/>
        <v>0</v>
      </c>
      <c r="H14" s="215"/>
      <c r="I14" s="215"/>
      <c r="J14" s="215"/>
      <c r="K14" s="215"/>
    </row>
    <row r="15" spans="1:11" s="209" customFormat="1" ht="12.75">
      <c r="A15" s="216"/>
      <c r="B15" s="217" t="s">
        <v>71</v>
      </c>
      <c r="C15" s="218" t="str">
        <f>CONCATENATE(B7," ",C7)</f>
        <v>M21 Svítidla</v>
      </c>
      <c r="D15" s="216"/>
      <c r="E15" s="219"/>
      <c r="F15" s="219"/>
      <c r="G15" s="220">
        <f>SUM(G7:G14)</f>
        <v>0</v>
      </c>
      <c r="H15" s="221"/>
      <c r="I15" s="222"/>
      <c r="J15" s="221"/>
      <c r="K15" s="222">
        <f>SUM(K7:K14)</f>
        <v>0</v>
      </c>
    </row>
  </sheetData>
  <sheetProtection/>
  <mergeCells count="4">
    <mergeCell ref="A1:I1"/>
    <mergeCell ref="A3:B3"/>
    <mergeCell ref="A4:B4"/>
    <mergeCell ref="G4:I4"/>
  </mergeCells>
  <printOptions/>
  <pageMargins left="0.5905511811023623" right="0.3937007874015748" top="0.7874015748031497" bottom="0.7874015748031497" header="0.31496062992125984" footer="0.31496062992125984"/>
  <pageSetup horizontalDpi="300" verticalDpi="300" orientation="landscape" paperSize="9" scale="80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Zdenek Rod</cp:lastModifiedBy>
  <cp:lastPrinted>2014-06-30T08:01:36Z</cp:lastPrinted>
  <dcterms:created xsi:type="dcterms:W3CDTF">2014-06-30T07:55:37Z</dcterms:created>
  <dcterms:modified xsi:type="dcterms:W3CDTF">2015-01-06T10:11:43Z</dcterms:modified>
  <cp:category/>
  <cp:version/>
  <cp:contentType/>
  <cp:contentStatus/>
</cp:coreProperties>
</file>